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30" windowWidth="15330" windowHeight="5175" activeTab="0"/>
  </bookViews>
  <sheets>
    <sheet name="表一" sheetId="1" r:id="rId1"/>
    <sheet name="表二" sheetId="2" r:id="rId2"/>
    <sheet name="表三" sheetId="3" r:id="rId3"/>
  </sheets>
  <externalReferences>
    <externalReference r:id="rId6"/>
    <externalReference r:id="rId7"/>
    <externalReference r:id="rId8"/>
    <externalReference r:id="rId9"/>
  </externalReferences>
  <definedNames>
    <definedName name="A">#REF!</definedName>
    <definedName name="_xlnm.Print_Titles" localSheetId="2">'表三'!$1:$4</definedName>
    <definedName name="拨款汇总_合计">SUM('[3]汇总'!IT1:IV1)</definedName>
    <definedName name="大幅度">#REF!</definedName>
    <definedName name="是">#REF!</definedName>
  </definedNames>
  <calcPr fullCalcOnLoad="1"/>
</workbook>
</file>

<file path=xl/sharedStrings.xml><?xml version="1.0" encoding="utf-8"?>
<sst xmlns="http://schemas.openxmlformats.org/spreadsheetml/2006/main" count="203" uniqueCount="188">
  <si>
    <t>禄丰县2008年财政收支预算执行情况表</t>
  </si>
  <si>
    <t>单位：万元</t>
  </si>
  <si>
    <r>
      <t>收</t>
    </r>
    <r>
      <rPr>
        <b/>
        <sz val="12"/>
        <rFont val="Times New Roman"/>
        <family val="1"/>
      </rPr>
      <t xml:space="preserve">       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</si>
  <si>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</si>
  <si>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     </t>
    </r>
    <r>
      <rPr>
        <b/>
        <sz val="12"/>
        <rFont val="宋体"/>
        <family val="0"/>
      </rPr>
      <t>目</t>
    </r>
  </si>
  <si>
    <t>2007年    决算数</t>
  </si>
  <si>
    <r>
      <t>2008</t>
    </r>
    <r>
      <rPr>
        <b/>
        <sz val="12"/>
        <rFont val="宋体"/>
        <family val="0"/>
      </rPr>
      <t>年预算执行情况</t>
    </r>
  </si>
  <si>
    <t>2007年   决算数</t>
  </si>
  <si>
    <t>年  初   预算数</t>
  </si>
  <si>
    <t>决算数</t>
  </si>
  <si>
    <t>比上年   增减数</t>
  </si>
  <si>
    <r>
      <t>比上年决算数增长</t>
    </r>
    <r>
      <rPr>
        <b/>
        <sz val="12"/>
        <rFont val="Times New Roman"/>
        <family val="1"/>
      </rPr>
      <t>%</t>
    </r>
  </si>
  <si>
    <t>1、增值税</t>
  </si>
  <si>
    <t>1、一般公共服务</t>
  </si>
  <si>
    <t>2、营业税</t>
  </si>
  <si>
    <t>2、国防</t>
  </si>
  <si>
    <t>3、企业所得税</t>
  </si>
  <si>
    <t>3、公共安全</t>
  </si>
  <si>
    <t>4、个人所得税</t>
  </si>
  <si>
    <t>4、教育</t>
  </si>
  <si>
    <t>5、资源税</t>
  </si>
  <si>
    <t>5、科学技术</t>
  </si>
  <si>
    <t>6、土地增值税</t>
  </si>
  <si>
    <t>6、文化体育与传媒</t>
  </si>
  <si>
    <t>7、城市维护建设税</t>
  </si>
  <si>
    <t>7、社会保障和就业</t>
  </si>
  <si>
    <t>8、房产税</t>
  </si>
  <si>
    <t>8、医疗卫生</t>
  </si>
  <si>
    <t>9、印花税</t>
  </si>
  <si>
    <t>9、环境保护</t>
  </si>
  <si>
    <t>10、城镇土地使用税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</si>
  <si>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、城乡社区事务</t>
    </r>
  </si>
  <si>
    <t>11、车船税</t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</si>
  <si>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、农林水事务</t>
    </r>
  </si>
  <si>
    <t>12、烟叶税</t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</si>
  <si>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、交通运输</t>
    </r>
  </si>
  <si>
    <t>13、耕地占用税</t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</si>
  <si>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、工业商业金融等事务</t>
    </r>
  </si>
  <si>
    <t>14、契税</t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</si>
  <si>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、其他支出</t>
    </r>
  </si>
  <si>
    <t>15、罚没收入</t>
  </si>
  <si>
    <t>16、专项收入</t>
  </si>
  <si>
    <t>17、行政性收费收入</t>
  </si>
  <si>
    <t>18、国有资本经营收入</t>
  </si>
  <si>
    <t>19、国有资源(资产)有偿使用收入</t>
  </si>
  <si>
    <t>20、其他收入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</si>
  <si>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（一）一般预算收入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</si>
  <si>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（一）一般预算支出</t>
    </r>
  </si>
  <si>
    <t>1、国有土地使用权出让金收入</t>
  </si>
  <si>
    <t>2、育林基金收入</t>
  </si>
  <si>
    <t>2、教育</t>
  </si>
  <si>
    <t>3、水资源补偿费收入</t>
  </si>
  <si>
    <t>3、文化体育与传媒</t>
  </si>
  <si>
    <t>4、残疾人就业保障金收入</t>
  </si>
  <si>
    <t>4、社会保障和就业</t>
  </si>
  <si>
    <t>5、政府住房基金收入</t>
  </si>
  <si>
    <t>5、城乡社区事务</t>
  </si>
  <si>
    <t>6、其他基金收入</t>
  </si>
  <si>
    <t>6、农林水事务</t>
  </si>
  <si>
    <t>7、工业商业金融等事务</t>
  </si>
  <si>
    <t>8、其他支出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</si>
  <si>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（二）政府性基金收入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</si>
  <si>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（二）政府性基金支出</t>
    </r>
  </si>
  <si>
    <t xml:space="preserve">    一、地方财政支出小计</t>
  </si>
  <si>
    <t xml:space="preserve">    二、上解支出</t>
  </si>
  <si>
    <t xml:space="preserve"> 其中:税收返还收入</t>
  </si>
  <si>
    <t xml:space="preserve"> 体制上解</t>
  </si>
  <si>
    <t xml:space="preserve">   财力性转移支付收入</t>
  </si>
  <si>
    <t xml:space="preserve"> 专项上解</t>
  </si>
  <si>
    <t xml:space="preserve">   专款补助收入</t>
  </si>
  <si>
    <t xml:space="preserve">    三、预算结余</t>
  </si>
  <si>
    <r>
      <t>财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政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</si>
  <si>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t>财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政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支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</si>
  <si>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t>附表一</t>
  </si>
  <si>
    <t>附表二</t>
  </si>
  <si>
    <t>单位:万元</t>
  </si>
  <si>
    <r>
      <t>收</t>
    </r>
    <r>
      <rPr>
        <b/>
        <sz val="11"/>
        <rFont val="Times New Roman"/>
        <family val="1"/>
      </rPr>
      <t xml:space="preserve">                                          </t>
    </r>
    <r>
      <rPr>
        <b/>
        <sz val="11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</si>
  <si>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   </t>
    </r>
    <r>
      <rPr>
        <b/>
        <sz val="11"/>
        <rFont val="宋体"/>
        <family val="0"/>
      </rPr>
      <t>出</t>
    </r>
  </si>
  <si>
    <r>
      <t>收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入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目</t>
    </r>
  </si>
  <si>
    <t>2008年年初预算数</t>
  </si>
  <si>
    <t>2008年实际完成数</t>
  </si>
  <si>
    <t>2009年    预算数</t>
  </si>
  <si>
    <t>预计较上年决算数增、减数</t>
  </si>
  <si>
    <r>
      <t>支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出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目</t>
    </r>
  </si>
  <si>
    <t>2009年  预算数</t>
  </si>
  <si>
    <t>一、一般预算</t>
  </si>
  <si>
    <t>（一）、地方收入</t>
  </si>
  <si>
    <t>（一）、地方财政支出</t>
  </si>
  <si>
    <t>其中：国税</t>
  </si>
  <si>
    <t>（二）、总预备费</t>
  </si>
  <si>
    <r>
      <t xml:space="preserve">            </t>
    </r>
    <r>
      <rPr>
        <sz val="11"/>
        <rFont val="宋体"/>
        <family val="0"/>
      </rPr>
      <t>地税</t>
    </r>
  </si>
  <si>
    <t>（三）、上解支出</t>
  </si>
  <si>
    <r>
      <t xml:space="preserve">            </t>
    </r>
    <r>
      <rPr>
        <sz val="11"/>
        <rFont val="宋体"/>
        <family val="0"/>
      </rPr>
      <t>财政</t>
    </r>
  </si>
  <si>
    <r>
      <t>1</t>
    </r>
    <r>
      <rPr>
        <sz val="11"/>
        <rFont val="宋体"/>
        <family val="0"/>
      </rPr>
      <t>、体制上解</t>
    </r>
  </si>
  <si>
    <r>
      <t xml:space="preserve">            </t>
    </r>
    <r>
      <rPr>
        <sz val="11"/>
        <rFont val="宋体"/>
        <family val="0"/>
      </rPr>
      <t>国土</t>
    </r>
  </si>
  <si>
    <r>
      <t>2</t>
    </r>
    <r>
      <rPr>
        <sz val="11"/>
        <rFont val="宋体"/>
        <family val="0"/>
      </rPr>
      <t>、专项上解</t>
    </r>
  </si>
  <si>
    <t>（二）、上级各项补助收入</t>
  </si>
  <si>
    <t xml:space="preserve">   其中:国税经费上解</t>
  </si>
  <si>
    <r>
      <t>1</t>
    </r>
    <r>
      <rPr>
        <sz val="11"/>
        <rFont val="宋体"/>
        <family val="0"/>
      </rPr>
      <t>、增值税和消费税税收返还补助</t>
    </r>
  </si>
  <si>
    <t xml:space="preserve">        工商系统预算内经费上解</t>
  </si>
  <si>
    <r>
      <t>2</t>
    </r>
    <r>
      <rPr>
        <sz val="11"/>
        <rFont val="宋体"/>
        <family val="0"/>
      </rPr>
      <t>、所得税分享改革转移支付补助</t>
    </r>
  </si>
  <si>
    <t xml:space="preserve">        政法部门四项经费上解</t>
  </si>
  <si>
    <r>
      <t>3</t>
    </r>
    <r>
      <rPr>
        <sz val="11"/>
        <rFont val="宋体"/>
        <family val="0"/>
      </rPr>
      <t>、专项补助</t>
    </r>
  </si>
  <si>
    <t xml:space="preserve">        质量技术监督系统经费上解</t>
  </si>
  <si>
    <t>4、一般性转移支付补助</t>
  </si>
  <si>
    <t xml:space="preserve">        耕地占用税上解</t>
  </si>
  <si>
    <r>
      <t>5</t>
    </r>
    <r>
      <rPr>
        <sz val="11"/>
        <rFont val="宋体"/>
        <family val="0"/>
      </rPr>
      <t>、民族地区转移支付补助（上划中央“两税”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）</t>
    </r>
  </si>
  <si>
    <t xml:space="preserve">        地税经费上解</t>
  </si>
  <si>
    <t>6、民族地区转移支付补助（因素法部分）</t>
  </si>
  <si>
    <t xml:space="preserve">        烟叶税上解</t>
  </si>
  <si>
    <r>
      <t>7</t>
    </r>
    <r>
      <rPr>
        <sz val="11"/>
        <rFont val="宋体"/>
        <family val="0"/>
      </rPr>
      <t>、调整工资转移支付补助</t>
    </r>
  </si>
  <si>
    <t xml:space="preserve">        地税代扣代征税款手续费上解</t>
  </si>
  <si>
    <r>
      <t xml:space="preserve">            (1)1999</t>
    </r>
    <r>
      <rPr>
        <sz val="11"/>
        <rFont val="宋体"/>
        <family val="0"/>
      </rPr>
      <t>年调资转移支付补助</t>
    </r>
  </si>
  <si>
    <t xml:space="preserve">        药品监督系统经费上解</t>
  </si>
  <si>
    <r>
      <t xml:space="preserve">            (2)2001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月增资转移支付补助</t>
    </r>
  </si>
  <si>
    <t xml:space="preserve">        其他上解</t>
  </si>
  <si>
    <r>
      <t xml:space="preserve">            (3)2001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月增资转移支付补助</t>
    </r>
  </si>
  <si>
    <r>
      <t xml:space="preserve">            (4)2003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月增资转移支付补助</t>
    </r>
  </si>
  <si>
    <r>
      <t xml:space="preserve">            (6)</t>
    </r>
    <r>
      <rPr>
        <sz val="11"/>
        <rFont val="宋体"/>
        <family val="0"/>
      </rPr>
      <t>年终考核奖励</t>
    </r>
  </si>
  <si>
    <t>(7)2006年艰苦边远地区津贴转移支付补助</t>
  </si>
  <si>
    <r>
      <t>8</t>
    </r>
    <r>
      <rPr>
        <sz val="11"/>
        <rFont val="宋体"/>
        <family val="0"/>
      </rPr>
      <t>、农村税费改革转移支付补助</t>
    </r>
  </si>
  <si>
    <r>
      <t>9</t>
    </r>
    <r>
      <rPr>
        <sz val="11"/>
        <rFont val="宋体"/>
        <family val="0"/>
      </rPr>
      <t>、取消烟叶外农业特产税和农业税财政减收省对县转移支付补助</t>
    </r>
  </si>
  <si>
    <t>10、缓解县乡财政困难奖励补助资金</t>
  </si>
  <si>
    <t xml:space="preserve">      (1)压缩基本支出,保证重点支出奖励</t>
  </si>
  <si>
    <t xml:space="preserve">      (2)控制财政供养人员、精简机构和人员奖励</t>
  </si>
  <si>
    <t>11、农村义务教育转移支付补助(免除学杂费和提高公用经费转移支付补助)</t>
  </si>
  <si>
    <t>12、结算补助</t>
  </si>
  <si>
    <t xml:space="preserve">      (1)退耕还林还草补助</t>
  </si>
  <si>
    <r>
      <t xml:space="preserve">             (2)</t>
    </r>
    <r>
      <rPr>
        <sz val="11"/>
        <rFont val="宋体"/>
        <family val="0"/>
      </rPr>
      <t>县域经济发展试点县财政收入包干考核奖励</t>
    </r>
  </si>
  <si>
    <r>
      <t xml:space="preserve">             (3)</t>
    </r>
    <r>
      <rPr>
        <sz val="11"/>
        <rFont val="宋体"/>
        <family val="0"/>
      </rPr>
      <t>“边疆津贴”转移支付补助</t>
    </r>
  </si>
  <si>
    <t xml:space="preserve">      (4)自然保护区人员下划补助</t>
  </si>
  <si>
    <t xml:space="preserve">      (5)国有企业分离办社会职能补助</t>
  </si>
  <si>
    <t xml:space="preserve">      (6)矿产资源补偿费返还</t>
  </si>
  <si>
    <r>
      <t xml:space="preserve">             (7)</t>
    </r>
    <r>
      <rPr>
        <sz val="11"/>
        <rFont val="宋体"/>
        <family val="0"/>
      </rPr>
      <t>铁矿石资源税调整补助</t>
    </r>
  </si>
  <si>
    <t>（三）、上年结余收入</t>
  </si>
  <si>
    <t>（四）、年终结余</t>
  </si>
  <si>
    <t>（四）、调入资金</t>
  </si>
  <si>
    <t xml:space="preserve">   减:结转下年支出</t>
  </si>
  <si>
    <r>
      <t>1</t>
    </r>
    <r>
      <rPr>
        <sz val="11"/>
        <rFont val="宋体"/>
        <family val="0"/>
      </rPr>
      <t>、预算外调入</t>
    </r>
  </si>
  <si>
    <t xml:space="preserve">      其中:上级专款指标结余</t>
  </si>
  <si>
    <r>
      <t>2</t>
    </r>
    <r>
      <rPr>
        <sz val="11"/>
        <rFont val="宋体"/>
        <family val="0"/>
      </rPr>
      <t>、基金调入</t>
    </r>
  </si>
  <si>
    <t xml:space="preserve">        授权额度收回指标结余</t>
  </si>
  <si>
    <t xml:space="preserve">   净结余</t>
  </si>
  <si>
    <t>一般预算收入总计</t>
  </si>
  <si>
    <t>一般预算支出总计</t>
  </si>
  <si>
    <t>二、基金预算</t>
  </si>
  <si>
    <t>（一）、基金收入</t>
  </si>
  <si>
    <t>（一）、基金支出</t>
  </si>
  <si>
    <t>其中：财政</t>
  </si>
  <si>
    <r>
      <t>1</t>
    </r>
    <r>
      <rPr>
        <sz val="11"/>
        <rFont val="宋体"/>
        <family val="0"/>
      </rPr>
      <t>、本年支出</t>
    </r>
  </si>
  <si>
    <r>
      <t>2</t>
    </r>
    <r>
      <rPr>
        <sz val="11"/>
        <rFont val="宋体"/>
        <family val="0"/>
      </rPr>
      <t>、调出资金</t>
    </r>
  </si>
  <si>
    <t>（二）、上级补助收入</t>
  </si>
  <si>
    <t>（二）、年终结余</t>
  </si>
  <si>
    <t>基金收入总计</t>
  </si>
  <si>
    <t>基金支出总计</t>
  </si>
  <si>
    <t>三、财政收入总计</t>
  </si>
  <si>
    <t>三、财政支出总计</t>
  </si>
  <si>
    <t xml:space="preserve">    二、上级各项补助收入</t>
  </si>
  <si>
    <t xml:space="preserve">    一、地方财政自收收入小计</t>
  </si>
  <si>
    <t xml:space="preserve">    三、上年结余收入</t>
  </si>
  <si>
    <r>
      <t xml:space="preserve">            (5)2006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月增资转移支付补助</t>
    </r>
  </si>
  <si>
    <r>
      <t xml:space="preserve">             (3)</t>
    </r>
    <r>
      <rPr>
        <sz val="11"/>
        <rFont val="宋体"/>
        <family val="0"/>
      </rPr>
      <t>中央预算内粮食大县奖励资金</t>
    </r>
  </si>
  <si>
    <r>
      <t>禄丰县</t>
    </r>
    <r>
      <rPr>
        <b/>
        <sz val="30"/>
        <rFont val="Times New Roman"/>
        <family val="1"/>
      </rPr>
      <t>2009</t>
    </r>
    <r>
      <rPr>
        <b/>
        <sz val="30"/>
        <rFont val="宋体"/>
        <family val="0"/>
      </rPr>
      <t>年政府收支预算平衡情况表</t>
    </r>
  </si>
  <si>
    <t>2009年县本级专项经费预算安排分类表</t>
  </si>
  <si>
    <t>附表三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</si>
  <si>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单位:万元</t>
    </r>
  </si>
  <si>
    <t>项    目    内    容</t>
  </si>
  <si>
    <t>2008年年初预算</t>
  </si>
  <si>
    <t>2009年预算</t>
  </si>
  <si>
    <r>
      <t>2</t>
    </r>
    <r>
      <rPr>
        <sz val="12"/>
        <rFont val="宋体"/>
        <family val="0"/>
      </rPr>
      <t>009年比2008年增、减%</t>
    </r>
  </si>
  <si>
    <r>
      <t xml:space="preserve">备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注</t>
    </r>
  </si>
  <si>
    <t>一、农林水及科技类专项经费</t>
  </si>
  <si>
    <t xml:space="preserve">   其中:1、农业基础设施建设支出</t>
  </si>
  <si>
    <t xml:space="preserve">        2、扶持产业发展支出</t>
  </si>
  <si>
    <t xml:space="preserve">        3、科技支出</t>
  </si>
  <si>
    <t xml:space="preserve">        4、其他</t>
  </si>
  <si>
    <t>二、教育类专项经费</t>
  </si>
  <si>
    <t>三、卫生类专项经费</t>
  </si>
  <si>
    <t>县级专项配套资金比例降低</t>
  </si>
  <si>
    <t>四、计划生育类专项经费</t>
  </si>
  <si>
    <t>五、社会保障类专项经费</t>
  </si>
  <si>
    <t>六、行政事业单位保运转专项经费</t>
  </si>
  <si>
    <t xml:space="preserve">  一些用于农村和社会方面的专项经费安排在县级相关部门管理,但并不用于行政单位的行政支出。</t>
  </si>
  <si>
    <t xml:space="preserve">   其中:政法专项经费支出</t>
  </si>
  <si>
    <t>七、市镇基础设施建设专项经费</t>
  </si>
  <si>
    <t>八、偿债准备金</t>
  </si>
  <si>
    <t>九、政策性配套和法律法规规定的项目支出</t>
  </si>
  <si>
    <t>总      计</t>
  </si>
</sst>
</file>

<file path=xl/styles.xml><?xml version="1.0" encoding="utf-8"?>
<styleSheet xmlns="http://schemas.openxmlformats.org/spreadsheetml/2006/main">
  <numFmts count="6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#,##0_ "/>
    <numFmt numFmtId="186" formatCode="#,##0;[Red]#,##0"/>
    <numFmt numFmtId="187" formatCode="#,##0.0"/>
    <numFmt numFmtId="188" formatCode="0.0%"/>
    <numFmt numFmtId="189" formatCode="_ * #,##0_ ;_ * \-#,##0_ ;_ * &quot;-&quot;??_ ;_ @_ "/>
    <numFmt numFmtId="190" formatCode="0_ "/>
    <numFmt numFmtId="191" formatCode="#,##0.0_ "/>
    <numFmt numFmtId="192" formatCode="_(* #,##0_);_(* \(#,##0\);_(* &quot;-&quot;_);_(@_)"/>
    <numFmt numFmtId="193" formatCode="#,##0.000"/>
    <numFmt numFmtId="194" formatCode="#,##0.0_ ;[Red]\-#,##0.0\ "/>
    <numFmt numFmtId="195" formatCode="#,##0_ ;[Red]\-#,##0\ "/>
    <numFmt numFmtId="196" formatCode="0.00_ "/>
    <numFmt numFmtId="197" formatCode="0.0"/>
    <numFmt numFmtId="198" formatCode="_(* #,##0.0_);_(* \(#,##0.0\);_(* &quot;-&quot;??_);_(@_)"/>
    <numFmt numFmtId="199" formatCode="yyyy/m/d\ h:mm\ AM/PM"/>
    <numFmt numFmtId="200" formatCode="#,##0.00_ "/>
    <numFmt numFmtId="201" formatCode="0.0_ "/>
    <numFmt numFmtId="202" formatCode="_ * #,##0.0_ ;_ * \-#,##0.0_ ;_ * &quot;-&quot;??_ ;_ @_ "/>
    <numFmt numFmtId="203" formatCode="0_);\(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0000000_ "/>
    <numFmt numFmtId="209" formatCode="#,##0.00000000000000_ "/>
    <numFmt numFmtId="210" formatCode="#,##0.000000000000000_ "/>
    <numFmt numFmtId="211" formatCode="#,##0.000000000000_ "/>
    <numFmt numFmtId="212" formatCode="#,##0.00000000000_ "/>
    <numFmt numFmtId="213" formatCode="#,##0.0000000000_ "/>
    <numFmt numFmtId="214" formatCode="#,##0.000000000_ "/>
    <numFmt numFmtId="215" formatCode="#,##0.00000000_ "/>
    <numFmt numFmtId="216" formatCode="#,##0.0000000_ "/>
    <numFmt numFmtId="217" formatCode="#,##0.000000_ "/>
    <numFmt numFmtId="218" formatCode="#,##0.00000_ "/>
    <numFmt numFmtId="219" formatCode="#,##0.0000_ "/>
    <numFmt numFmtId="220" formatCode="#,##0.000_ "/>
    <numFmt numFmtId="221" formatCode="* #,##0.0;* \-#,##0.0;* &quot;&quot;??;@"/>
    <numFmt numFmtId="222" formatCode="0000"/>
    <numFmt numFmtId="223" formatCode="#,##0.00_ ;[Red]\-#,##0.00\ "/>
    <numFmt numFmtId="224" formatCode="#,##0.0000"/>
    <numFmt numFmtId="225" formatCode="000000"/>
    <numFmt numFmtId="226" formatCode="0.00_);[Red]\(0.00\)"/>
    <numFmt numFmtId="227" formatCode="_ * #,##0.00_ ;_ * \-#,##0.00_ ;_ * &quot;-&quot;_ ;_ @_ "/>
    <numFmt numFmtId="228" formatCode="_ * #,##0.0_ ;_ * \-#,##0.0_ ;_ * &quot;-&quot;_ ;_ @_ "/>
    <numFmt numFmtId="229" formatCode="#,##0.00_);[Red]\(#,##0.00\)"/>
  </numFmts>
  <fonts count="19">
    <font>
      <sz val="12"/>
      <name val="宋体"/>
      <family val="0"/>
    </font>
    <font>
      <sz val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2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30"/>
      <name val="宋体"/>
      <family val="0"/>
    </font>
    <font>
      <b/>
      <sz val="30"/>
      <name val="Times New Roman"/>
      <family val="1"/>
    </font>
    <font>
      <b/>
      <sz val="28"/>
      <name val="宋体"/>
      <family val="0"/>
    </font>
    <font>
      <b/>
      <sz val="2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192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89" fontId="0" fillId="0" borderId="0" xfId="28" applyNumberFormat="1" applyAlignment="1">
      <alignment horizontal="center" vertical="center" wrapText="1"/>
    </xf>
    <xf numFmtId="183" fontId="0" fillId="0" borderId="0" xfId="28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81" fontId="4" fillId="0" borderId="1" xfId="29" applyFont="1" applyBorder="1" applyAlignment="1">
      <alignment vertical="center" wrapText="1"/>
    </xf>
    <xf numFmtId="202" fontId="4" fillId="0" borderId="1" xfId="28" applyNumberFormat="1" applyFont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vertical="center"/>
      <protection locked="0"/>
    </xf>
    <xf numFmtId="181" fontId="4" fillId="0" borderId="1" xfId="29" applyNumberFormat="1" applyFont="1" applyBorder="1" applyAlignment="1">
      <alignment vertical="center" wrapText="1"/>
    </xf>
    <xf numFmtId="201" fontId="4" fillId="0" borderId="1" xfId="28" applyNumberFormat="1" applyFont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vertical="center" wrapText="1"/>
      <protection locked="0"/>
    </xf>
    <xf numFmtId="189" fontId="4" fillId="0" borderId="1" xfId="28" applyNumberFormat="1" applyFont="1" applyBorder="1" applyAlignment="1">
      <alignment vertical="center" wrapText="1"/>
    </xf>
    <xf numFmtId="190" fontId="4" fillId="0" borderId="1" xfId="28" applyNumberFormat="1" applyFont="1" applyBorder="1" applyAlignment="1">
      <alignment vertical="center" wrapText="1"/>
    </xf>
    <xf numFmtId="228" fontId="4" fillId="0" borderId="1" xfId="29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202" fontId="0" fillId="0" borderId="1" xfId="0" applyNumberFormat="1" applyBorder="1" applyAlignment="1">
      <alignment vertical="center" wrapText="1"/>
    </xf>
    <xf numFmtId="181" fontId="8" fillId="0" borderId="1" xfId="29" applyFont="1" applyBorder="1" applyAlignment="1">
      <alignment vertical="center" wrapText="1"/>
    </xf>
    <xf numFmtId="202" fontId="8" fillId="0" borderId="1" xfId="28" applyNumberFormat="1" applyFont="1" applyBorder="1" applyAlignment="1">
      <alignment vertical="center" wrapText="1"/>
    </xf>
    <xf numFmtId="181" fontId="8" fillId="0" borderId="1" xfId="29" applyNumberFormat="1" applyFont="1" applyBorder="1" applyAlignment="1">
      <alignment vertical="center" wrapText="1"/>
    </xf>
    <xf numFmtId="201" fontId="8" fillId="0" borderId="1" xfId="28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90" fontId="7" fillId="0" borderId="0" xfId="0" applyNumberFormat="1" applyFont="1" applyAlignment="1">
      <alignment vertical="center" wrapText="1"/>
    </xf>
    <xf numFmtId="190" fontId="8" fillId="0" borderId="1" xfId="28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 indent="3"/>
    </xf>
    <xf numFmtId="181" fontId="0" fillId="0" borderId="0" xfId="0" applyNumberFormat="1" applyAlignment="1">
      <alignment vertical="center" wrapText="1"/>
    </xf>
    <xf numFmtId="190" fontId="0" fillId="0" borderId="0" xfId="0" applyNumberFormat="1" applyAlignment="1">
      <alignment vertical="center" wrapText="1"/>
    </xf>
    <xf numFmtId="190" fontId="4" fillId="0" borderId="0" xfId="0" applyNumberFormat="1" applyFont="1" applyBorder="1" applyAlignment="1">
      <alignment vertical="center" wrapText="1"/>
    </xf>
    <xf numFmtId="190" fontId="4" fillId="0" borderId="0" xfId="28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9" fontId="9" fillId="0" borderId="1" xfId="28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89" fontId="13" fillId="0" borderId="1" xfId="28" applyNumberFormat="1" applyFont="1" applyBorder="1" applyAlignment="1">
      <alignment horizontal="center" vertical="center" wrapText="1"/>
    </xf>
    <xf numFmtId="189" fontId="12" fillId="0" borderId="1" xfId="28" applyNumberFormat="1" applyFont="1" applyBorder="1" applyAlignment="1">
      <alignment horizontal="center" vertical="center" wrapText="1"/>
    </xf>
    <xf numFmtId="189" fontId="10" fillId="0" borderId="1" xfId="28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189" fontId="9" fillId="0" borderId="1" xfId="28" applyNumberFormat="1" applyFont="1" applyBorder="1" applyAlignment="1">
      <alignment horizontal="right" vertical="center" wrapText="1"/>
    </xf>
    <xf numFmtId="189" fontId="9" fillId="0" borderId="1" xfId="28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indent="1"/>
    </xf>
    <xf numFmtId="189" fontId="9" fillId="0" borderId="1" xfId="28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9" fillId="0" borderId="1" xfId="28" applyNumberFormat="1" applyFont="1" applyBorder="1" applyAlignment="1">
      <alignment horizontal="right" vertical="center" indent="1"/>
    </xf>
    <xf numFmtId="0" fontId="9" fillId="0" borderId="1" xfId="0" applyFont="1" applyBorder="1" applyAlignment="1">
      <alignment horizontal="left" vertical="center" wrapText="1" indent="2"/>
    </xf>
    <xf numFmtId="189" fontId="9" fillId="0" borderId="1" xfId="28" applyNumberFormat="1" applyFont="1" applyBorder="1" applyAlignment="1">
      <alignment horizontal="left" vertical="center" indent="1"/>
    </xf>
    <xf numFmtId="189" fontId="9" fillId="0" borderId="1" xfId="0" applyNumberFormat="1" applyFont="1" applyBorder="1" applyAlignment="1">
      <alignment horizontal="left" vertical="center" wrapText="1" indent="2"/>
    </xf>
    <xf numFmtId="189" fontId="12" fillId="0" borderId="1" xfId="28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81" fontId="0" fillId="0" borderId="1" xfId="29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 vertical="center"/>
    </xf>
    <xf numFmtId="183" fontId="7" fillId="0" borderId="1" xfId="28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181" fontId="7" fillId="0" borderId="1" xfId="29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right" vertical="center"/>
    </xf>
    <xf numFmtId="190" fontId="0" fillId="0" borderId="1" xfId="0" applyNumberFormat="1" applyFont="1" applyBorder="1" applyAlignment="1">
      <alignment horizontal="right" vertical="center"/>
    </xf>
    <xf numFmtId="201" fontId="0" fillId="0" borderId="1" xfId="0" applyNumberFormat="1" applyFont="1" applyBorder="1" applyAlignment="1">
      <alignment horizontal="right" vertical="center"/>
    </xf>
    <xf numFmtId="201" fontId="7" fillId="0" borderId="1" xfId="0" applyNumberFormat="1" applyFont="1" applyBorder="1" applyAlignment="1">
      <alignment horizontal="right" vertical="center"/>
    </xf>
    <xf numFmtId="181" fontId="9" fillId="0" borderId="1" xfId="29" applyFont="1" applyBorder="1" applyAlignment="1">
      <alignment horizontal="left" vertical="center"/>
    </xf>
    <xf numFmtId="185" fontId="7" fillId="0" borderId="1" xfId="29" applyNumberFormat="1" applyFont="1" applyBorder="1" applyAlignment="1">
      <alignment horizontal="left" vertical="center" wrapText="1"/>
    </xf>
    <xf numFmtId="181" fontId="9" fillId="0" borderId="1" xfId="29" applyFont="1" applyBorder="1" applyAlignment="1">
      <alignment vertical="center"/>
    </xf>
    <xf numFmtId="191" fontId="7" fillId="0" borderId="1" xfId="0" applyNumberFormat="1" applyFont="1" applyBorder="1" applyAlignment="1">
      <alignment horizontal="right" vertical="center"/>
    </xf>
    <xf numFmtId="200" fontId="7" fillId="0" borderId="1" xfId="0" applyNumberFormat="1" applyFont="1" applyBorder="1" applyAlignment="1">
      <alignment horizontal="right" vertical="center"/>
    </xf>
    <xf numFmtId="200" fontId="7" fillId="0" borderId="1" xfId="0" applyNumberFormat="1" applyFont="1" applyBorder="1" applyAlignment="1" applyProtection="1">
      <alignment horizontal="right" vertical="center"/>
      <protection locked="0"/>
    </xf>
    <xf numFmtId="196" fontId="18" fillId="0" borderId="1" xfId="0" applyNumberFormat="1" applyFont="1" applyBorder="1" applyAlignment="1" applyProtection="1">
      <alignment vertical="center" wrapText="1"/>
      <protection locked="0"/>
    </xf>
    <xf numFmtId="191" fontId="0" fillId="0" borderId="1" xfId="0" applyNumberFormat="1" applyFont="1" applyBorder="1" applyAlignment="1" applyProtection="1">
      <alignment horizontal="right" vertical="center"/>
      <protection locked="0"/>
    </xf>
    <xf numFmtId="196" fontId="12" fillId="0" borderId="1" xfId="0" applyNumberFormat="1" applyFont="1" applyBorder="1" applyAlignment="1" applyProtection="1">
      <alignment vertical="center"/>
      <protection locked="0"/>
    </xf>
    <xf numFmtId="181" fontId="7" fillId="0" borderId="1" xfId="0" applyNumberFormat="1" applyFont="1" applyBorder="1" applyAlignment="1">
      <alignment horizontal="right" vertical="center"/>
    </xf>
    <xf numFmtId="185" fontId="7" fillId="0" borderId="1" xfId="0" applyNumberFormat="1" applyFont="1" applyBorder="1" applyAlignment="1">
      <alignment horizontal="right" vertical="center"/>
    </xf>
    <xf numFmtId="191" fontId="7" fillId="0" borderId="1" xfId="29" applyNumberFormat="1" applyFont="1" applyBorder="1" applyAlignment="1">
      <alignment horizontal="right" vertical="center"/>
    </xf>
    <xf numFmtId="191" fontId="7" fillId="0" borderId="1" xfId="28" applyNumberFormat="1" applyFont="1" applyBorder="1" applyAlignment="1">
      <alignment horizontal="right" vertical="center"/>
    </xf>
    <xf numFmtId="227" fontId="9" fillId="0" borderId="1" xfId="29" applyNumberFormat="1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200" fontId="7" fillId="0" borderId="1" xfId="29" applyNumberFormat="1" applyFont="1" applyBorder="1" applyAlignment="1" applyProtection="1">
      <alignment horizontal="right" vertical="center"/>
      <protection locked="0"/>
    </xf>
    <xf numFmtId="191" fontId="12" fillId="0" borderId="1" xfId="0" applyNumberFormat="1" applyFont="1" applyBorder="1" applyAlignment="1" applyProtection="1">
      <alignment vertical="center"/>
      <protection locked="0"/>
    </xf>
    <xf numFmtId="200" fontId="7" fillId="0" borderId="0" xfId="29" applyNumberFormat="1" applyFont="1" applyBorder="1" applyAlignment="1" applyProtection="1">
      <alignment horizontal="center" vertical="center"/>
      <protection locked="0"/>
    </xf>
    <xf numFmtId="191" fontId="12" fillId="0" borderId="0" xfId="0" applyNumberFormat="1" applyFont="1" applyBorder="1" applyAlignment="1" applyProtection="1">
      <alignment vertical="center"/>
      <protection locked="0"/>
    </xf>
    <xf numFmtId="191" fontId="0" fillId="0" borderId="0" xfId="0" applyNumberFormat="1" applyFont="1" applyAlignment="1">
      <alignment horizontal="center" vertical="center"/>
    </xf>
    <xf numFmtId="181" fontId="9" fillId="0" borderId="0" xfId="29" applyFont="1" applyAlignment="1">
      <alignment vertical="center"/>
    </xf>
    <xf numFmtId="22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7">
    <cellStyle name="Normal" xfId="0"/>
    <cellStyle name="no dec" xfId="15"/>
    <cellStyle name="Normal_APR" xfId="16"/>
    <cellStyle name="Percent" xfId="17"/>
    <cellStyle name="超级链接" xfId="18"/>
    <cellStyle name="Hyperlink" xfId="19"/>
    <cellStyle name="后继超级链接" xfId="20"/>
    <cellStyle name="Currency" xfId="21"/>
    <cellStyle name="Currency [0]" xfId="22"/>
    <cellStyle name="普通_97-917" xfId="23"/>
    <cellStyle name="千分位[0]_laroux" xfId="24"/>
    <cellStyle name="千分位_97-917" xfId="25"/>
    <cellStyle name="千位[0]_01E16麒麟" xfId="26"/>
    <cellStyle name="千位_01E16麒麟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sn\My%20Documents\2002\&#24180;&#21021;&#39044;&#31639;\2002&#24180;&#24030;&#32423;&#25910;&#20837;&#21450;&#36130;&#21147;&#24773;&#2091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akup\PersonData\YunNan\&#20113;&#21335;-2\2002&#24180;\&#32467;&#31639;&#36164;&#26009;\&#30465;&#19982;&#22320;&#24030;&#24066;\2002&#24180;&#20915;&#31639;&#29031;&#39038;&#24773;&#209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\&#39044;&#31639;&#32929;212052004-5-13%2016&#65306;33&#65306;36\2004&#24180;&#24120;&#29992;\2004&#26376;&#25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0307;&#21046;&#31185;\&#20915;&#31639;&#36164;&#26009;\2002&#24180;\&#32467;&#31639;&#36164;&#26009;\&#30465;&#19982;&#22320;&#24030;&#24066;\2002&#24180;&#20915;&#31639;&#29031;&#39038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力46"/>
      <sheetName val="财力8国"/>
      <sheetName val="财力48"/>
      <sheetName val="收入46"/>
      <sheetName val="收入8国"/>
      <sheetName val="收入48"/>
      <sheetName val="卷烟46"/>
      <sheetName val="卷烟8国"/>
      <sheetName val="卷烟48"/>
      <sheetName val="2001卷烟"/>
      <sheetName val="2001年还原"/>
      <sheetName val="消费税2001政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8系统"/>
      <sheetName val="98照顾"/>
      <sheetName val="99汇总"/>
      <sheetName val="99分县"/>
      <sheetName val="99照顾分析"/>
      <sheetName val="2000年要求"/>
      <sheetName val="卷烟结构"/>
      <sheetName val="2000年建议"/>
      <sheetName val="2000年接待费"/>
      <sheetName val="2000年照顾"/>
      <sheetName val="2000年照顾分析"/>
      <sheetName val="2001年要求"/>
      <sheetName val="2001年建议"/>
      <sheetName val="2001年接待费"/>
      <sheetName val="2001年分析"/>
      <sheetName val="2002年要求"/>
      <sheetName val="2002年财力照顾"/>
      <sheetName val="02年收入上台阶补偿"/>
      <sheetName val="2002年其他补助"/>
      <sheetName val="2002年分析"/>
      <sheetName val="2002年地本级分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8系统"/>
      <sheetName val="98照顾"/>
      <sheetName val="99汇总"/>
      <sheetName val="99分县"/>
      <sheetName val="99照顾分析"/>
      <sheetName val="2000年要求"/>
      <sheetName val="卷烟结构"/>
      <sheetName val="2000年建议"/>
      <sheetName val="2000年接待费"/>
      <sheetName val="2000年照顾"/>
      <sheetName val="2000年照顾分析"/>
      <sheetName val="2001年要求"/>
      <sheetName val="2001年建议"/>
      <sheetName val="2001年接待费"/>
      <sheetName val="2001年分析"/>
      <sheetName val="2002年要求"/>
      <sheetName val="2002年财力照顾"/>
      <sheetName val="02年收入上台阶补偿"/>
      <sheetName val="2002年其他补助"/>
      <sheetName val="2002年分析"/>
      <sheetName val="2002年地本级分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6" sqref="A6"/>
    </sheetView>
  </sheetViews>
  <sheetFormatPr defaultColWidth="9.00390625" defaultRowHeight="15.75" customHeight="1" outlineLevelRow="4"/>
  <cols>
    <col min="1" max="1" width="46.625" style="16" customWidth="1"/>
    <col min="2" max="2" width="10.50390625" style="16" customWidth="1"/>
    <col min="3" max="5" width="9.625" style="16" customWidth="1"/>
    <col min="6" max="6" width="11.75390625" style="16" customWidth="1"/>
    <col min="7" max="7" width="29.00390625" style="16" customWidth="1"/>
    <col min="8" max="8" width="10.50390625" style="16" customWidth="1"/>
    <col min="9" max="11" width="10.00390625" style="16" customWidth="1"/>
    <col min="12" max="12" width="12.125" style="16" customWidth="1"/>
    <col min="13" max="13" width="9.00390625" style="16" customWidth="1"/>
    <col min="14" max="14" width="9.625" style="16" bestFit="1" customWidth="1"/>
    <col min="15" max="16384" width="9.00390625" style="16" customWidth="1"/>
  </cols>
  <sheetData>
    <row r="1" spans="1:15" s="14" customFormat="1" ht="35.25" customHeight="1" outlineLevel="4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O1" s="15"/>
    </row>
    <row r="2" spans="1:12" ht="15.75" customHeight="1">
      <c r="A2" s="16" t="s">
        <v>73</v>
      </c>
      <c r="J2" s="17"/>
      <c r="K2" s="114" t="s">
        <v>1</v>
      </c>
      <c r="L2" s="114"/>
    </row>
    <row r="3" spans="1:12" ht="20.25" customHeight="1">
      <c r="A3" s="111" t="s">
        <v>2</v>
      </c>
      <c r="B3" s="111"/>
      <c r="C3" s="111"/>
      <c r="D3" s="111"/>
      <c r="E3" s="111"/>
      <c r="F3" s="111"/>
      <c r="G3" s="111" t="s">
        <v>3</v>
      </c>
      <c r="H3" s="111"/>
      <c r="I3" s="111"/>
      <c r="J3" s="111"/>
      <c r="K3" s="111"/>
      <c r="L3" s="111"/>
    </row>
    <row r="4" spans="1:12" s="6" customFormat="1" ht="18.75" customHeight="1">
      <c r="A4" s="111" t="s">
        <v>4</v>
      </c>
      <c r="B4" s="111" t="s">
        <v>5</v>
      </c>
      <c r="C4" s="112" t="s">
        <v>6</v>
      </c>
      <c r="D4" s="112"/>
      <c r="E4" s="112"/>
      <c r="F4" s="112"/>
      <c r="G4" s="111" t="s">
        <v>4</v>
      </c>
      <c r="H4" s="111" t="s">
        <v>7</v>
      </c>
      <c r="I4" s="112" t="s">
        <v>6</v>
      </c>
      <c r="J4" s="112"/>
      <c r="K4" s="112"/>
      <c r="L4" s="112"/>
    </row>
    <row r="5" spans="1:12" s="6" customFormat="1" ht="40.5" customHeight="1">
      <c r="A5" s="111"/>
      <c r="B5" s="111"/>
      <c r="C5" s="2" t="s">
        <v>8</v>
      </c>
      <c r="D5" s="2" t="s">
        <v>9</v>
      </c>
      <c r="E5" s="2" t="s">
        <v>10</v>
      </c>
      <c r="F5" s="2" t="s">
        <v>11</v>
      </c>
      <c r="G5" s="111"/>
      <c r="H5" s="111"/>
      <c r="I5" s="2" t="s">
        <v>8</v>
      </c>
      <c r="J5" s="2" t="s">
        <v>9</v>
      </c>
      <c r="K5" s="2" t="s">
        <v>10</v>
      </c>
      <c r="L5" s="2" t="s">
        <v>11</v>
      </c>
    </row>
    <row r="6" spans="1:12" ht="16.5" customHeight="1">
      <c r="A6" s="12" t="s">
        <v>12</v>
      </c>
      <c r="B6" s="18">
        <v>9381</v>
      </c>
      <c r="C6" s="18">
        <v>11070</v>
      </c>
      <c r="D6" s="18">
        <v>10516</v>
      </c>
      <c r="E6" s="18">
        <f aca="true" t="shared" si="0" ref="E6:E22">SUM(D6-B6)</f>
        <v>1135</v>
      </c>
      <c r="F6" s="19">
        <f>SUM(E6/B6)*100</f>
        <v>12.098923355719005</v>
      </c>
      <c r="G6" s="20" t="s">
        <v>13</v>
      </c>
      <c r="H6" s="21">
        <v>12550</v>
      </c>
      <c r="I6" s="21">
        <v>13018</v>
      </c>
      <c r="J6" s="21">
        <v>14484</v>
      </c>
      <c r="K6" s="21">
        <f>SUM(J6-H6)</f>
        <v>1934</v>
      </c>
      <c r="L6" s="22">
        <f>SUM(K6/H6)*100</f>
        <v>15.41035856573705</v>
      </c>
    </row>
    <row r="7" spans="1:12" ht="16.5" customHeight="1">
      <c r="A7" s="12" t="s">
        <v>14</v>
      </c>
      <c r="B7" s="18">
        <v>4314</v>
      </c>
      <c r="C7" s="18">
        <v>4752</v>
      </c>
      <c r="D7" s="18">
        <v>6211</v>
      </c>
      <c r="E7" s="18">
        <f t="shared" si="0"/>
        <v>1897</v>
      </c>
      <c r="F7" s="19">
        <f aca="true" t="shared" si="1" ref="F7:F43">SUM(E7/B7)*100</f>
        <v>43.97311080203987</v>
      </c>
      <c r="G7" s="23" t="s">
        <v>15</v>
      </c>
      <c r="H7" s="21">
        <v>173</v>
      </c>
      <c r="I7" s="21">
        <v>98</v>
      </c>
      <c r="J7" s="21">
        <v>170</v>
      </c>
      <c r="K7" s="21">
        <f aca="true" t="shared" si="2" ref="K7:K19">SUM(J7-H7)</f>
        <v>-3</v>
      </c>
      <c r="L7" s="22">
        <f aca="true" t="shared" si="3" ref="L7:L19">SUM(K7/H7)*100</f>
        <v>-1.7341040462427744</v>
      </c>
    </row>
    <row r="8" spans="1:12" ht="16.5" customHeight="1">
      <c r="A8" s="12" t="s">
        <v>16</v>
      </c>
      <c r="B8" s="18">
        <v>571</v>
      </c>
      <c r="C8" s="18">
        <v>671</v>
      </c>
      <c r="D8" s="18">
        <v>1449</v>
      </c>
      <c r="E8" s="18">
        <f t="shared" si="0"/>
        <v>878</v>
      </c>
      <c r="F8" s="19">
        <f t="shared" si="1"/>
        <v>153.76532399299475</v>
      </c>
      <c r="G8" s="23" t="s">
        <v>17</v>
      </c>
      <c r="H8" s="21">
        <v>3984</v>
      </c>
      <c r="I8" s="21">
        <v>2529</v>
      </c>
      <c r="J8" s="21">
        <v>3946</v>
      </c>
      <c r="K8" s="21">
        <f t="shared" si="2"/>
        <v>-38</v>
      </c>
      <c r="L8" s="22">
        <f t="shared" si="3"/>
        <v>-0.9538152610441768</v>
      </c>
    </row>
    <row r="9" spans="1:12" ht="16.5" customHeight="1">
      <c r="A9" s="12" t="s">
        <v>18</v>
      </c>
      <c r="B9" s="18">
        <v>1428</v>
      </c>
      <c r="C9" s="18">
        <v>1684</v>
      </c>
      <c r="D9" s="18">
        <v>493</v>
      </c>
      <c r="E9" s="18">
        <f t="shared" si="0"/>
        <v>-935</v>
      </c>
      <c r="F9" s="24">
        <f t="shared" si="1"/>
        <v>-65.47619047619048</v>
      </c>
      <c r="G9" s="23" t="s">
        <v>19</v>
      </c>
      <c r="H9" s="21">
        <v>13533</v>
      </c>
      <c r="I9" s="21">
        <v>12252</v>
      </c>
      <c r="J9" s="21">
        <v>16239</v>
      </c>
      <c r="K9" s="21">
        <f t="shared" si="2"/>
        <v>2706</v>
      </c>
      <c r="L9" s="25">
        <f t="shared" si="3"/>
        <v>19.99556639326092</v>
      </c>
    </row>
    <row r="10" spans="1:12" ht="16.5" customHeight="1">
      <c r="A10" s="12" t="s">
        <v>20</v>
      </c>
      <c r="B10" s="18">
        <v>1076</v>
      </c>
      <c r="C10" s="18">
        <v>1237</v>
      </c>
      <c r="D10" s="18">
        <v>978</v>
      </c>
      <c r="E10" s="18">
        <f t="shared" si="0"/>
        <v>-98</v>
      </c>
      <c r="F10" s="19">
        <f t="shared" si="1"/>
        <v>-9.107806691449815</v>
      </c>
      <c r="G10" s="23" t="s">
        <v>21</v>
      </c>
      <c r="H10" s="21">
        <v>113</v>
      </c>
      <c r="I10" s="21">
        <v>95</v>
      </c>
      <c r="J10" s="21">
        <v>536</v>
      </c>
      <c r="K10" s="21">
        <f t="shared" si="2"/>
        <v>423</v>
      </c>
      <c r="L10" s="22">
        <f t="shared" si="3"/>
        <v>374.33628318584067</v>
      </c>
    </row>
    <row r="11" spans="1:12" ht="16.5" customHeight="1">
      <c r="A11" s="12" t="s">
        <v>22</v>
      </c>
      <c r="B11" s="18">
        <v>142</v>
      </c>
      <c r="C11" s="18">
        <v>163</v>
      </c>
      <c r="D11" s="18">
        <v>180</v>
      </c>
      <c r="E11" s="18">
        <f t="shared" si="0"/>
        <v>38</v>
      </c>
      <c r="F11" s="19">
        <f t="shared" si="1"/>
        <v>26.76056338028169</v>
      </c>
      <c r="G11" s="23" t="s">
        <v>23</v>
      </c>
      <c r="H11" s="21">
        <v>583</v>
      </c>
      <c r="I11" s="21">
        <v>414</v>
      </c>
      <c r="J11" s="21">
        <v>1167</v>
      </c>
      <c r="K11" s="21">
        <f t="shared" si="2"/>
        <v>584</v>
      </c>
      <c r="L11" s="25">
        <f t="shared" si="3"/>
        <v>100.17152658662091</v>
      </c>
    </row>
    <row r="12" spans="1:12" ht="16.5" customHeight="1">
      <c r="A12" s="12" t="s">
        <v>24</v>
      </c>
      <c r="B12" s="18">
        <v>1861</v>
      </c>
      <c r="C12" s="18">
        <v>2340</v>
      </c>
      <c r="D12" s="18">
        <v>2232</v>
      </c>
      <c r="E12" s="18">
        <f t="shared" si="0"/>
        <v>371</v>
      </c>
      <c r="F12" s="19">
        <f t="shared" si="1"/>
        <v>19.935518538420204</v>
      </c>
      <c r="G12" s="23" t="s">
        <v>25</v>
      </c>
      <c r="H12" s="21">
        <v>13574</v>
      </c>
      <c r="I12" s="21">
        <v>7765</v>
      </c>
      <c r="J12" s="21">
        <v>16397</v>
      </c>
      <c r="K12" s="21">
        <f t="shared" si="2"/>
        <v>2823</v>
      </c>
      <c r="L12" s="22">
        <f t="shared" si="3"/>
        <v>20.79711212612347</v>
      </c>
    </row>
    <row r="13" spans="1:12" ht="16.5" customHeight="1">
      <c r="A13" s="12" t="s">
        <v>26</v>
      </c>
      <c r="B13" s="18">
        <v>385</v>
      </c>
      <c r="C13" s="18">
        <v>443</v>
      </c>
      <c r="D13" s="18">
        <v>392</v>
      </c>
      <c r="E13" s="18">
        <f t="shared" si="0"/>
        <v>7</v>
      </c>
      <c r="F13" s="19">
        <f t="shared" si="1"/>
        <v>1.8181818181818181</v>
      </c>
      <c r="G13" s="23" t="s">
        <v>27</v>
      </c>
      <c r="H13" s="21">
        <v>5812</v>
      </c>
      <c r="I13" s="21">
        <v>4527</v>
      </c>
      <c r="J13" s="21">
        <v>7431</v>
      </c>
      <c r="K13" s="21">
        <f t="shared" si="2"/>
        <v>1619</v>
      </c>
      <c r="L13" s="25">
        <f t="shared" si="3"/>
        <v>27.856159669649</v>
      </c>
    </row>
    <row r="14" spans="1:12" ht="16.5" customHeight="1">
      <c r="A14" s="12" t="s">
        <v>28</v>
      </c>
      <c r="B14" s="18">
        <v>304</v>
      </c>
      <c r="C14" s="18">
        <v>350</v>
      </c>
      <c r="D14" s="18">
        <v>412</v>
      </c>
      <c r="E14" s="18">
        <f t="shared" si="0"/>
        <v>108</v>
      </c>
      <c r="F14" s="19">
        <f t="shared" si="1"/>
        <v>35.526315789473685</v>
      </c>
      <c r="G14" s="23" t="s">
        <v>29</v>
      </c>
      <c r="H14" s="21">
        <v>651</v>
      </c>
      <c r="I14" s="21">
        <v>93</v>
      </c>
      <c r="J14" s="21">
        <v>892</v>
      </c>
      <c r="K14" s="21">
        <f t="shared" si="2"/>
        <v>241</v>
      </c>
      <c r="L14" s="22">
        <f t="shared" si="3"/>
        <v>37.01996927803379</v>
      </c>
    </row>
    <row r="15" spans="1:12" ht="16.5" customHeight="1">
      <c r="A15" s="12" t="s">
        <v>30</v>
      </c>
      <c r="B15" s="18">
        <v>329</v>
      </c>
      <c r="C15" s="18">
        <v>378</v>
      </c>
      <c r="D15" s="18">
        <v>379</v>
      </c>
      <c r="E15" s="18">
        <f t="shared" si="0"/>
        <v>50</v>
      </c>
      <c r="F15" s="19">
        <f t="shared" si="1"/>
        <v>15.19756838905775</v>
      </c>
      <c r="G15" s="23" t="s">
        <v>31</v>
      </c>
      <c r="H15" s="21">
        <v>3589</v>
      </c>
      <c r="I15" s="21">
        <v>661</v>
      </c>
      <c r="J15" s="21">
        <v>3228</v>
      </c>
      <c r="K15" s="21">
        <f t="shared" si="2"/>
        <v>-361</v>
      </c>
      <c r="L15" s="25">
        <f t="shared" si="3"/>
        <v>-10.05851212036779</v>
      </c>
    </row>
    <row r="16" spans="1:12" ht="16.5" customHeight="1">
      <c r="A16" s="12" t="s">
        <v>32</v>
      </c>
      <c r="B16" s="18">
        <v>193</v>
      </c>
      <c r="C16" s="18">
        <v>222</v>
      </c>
      <c r="D16" s="18">
        <v>156</v>
      </c>
      <c r="E16" s="18">
        <f t="shared" si="0"/>
        <v>-37</v>
      </c>
      <c r="F16" s="19">
        <f t="shared" si="1"/>
        <v>-19.170984455958546</v>
      </c>
      <c r="G16" s="23" t="s">
        <v>33</v>
      </c>
      <c r="H16" s="21">
        <v>6014</v>
      </c>
      <c r="I16" s="21">
        <v>4039</v>
      </c>
      <c r="J16" s="21">
        <v>9444</v>
      </c>
      <c r="K16" s="21">
        <f t="shared" si="2"/>
        <v>3430</v>
      </c>
      <c r="L16" s="22">
        <f t="shared" si="3"/>
        <v>57.033588293980706</v>
      </c>
    </row>
    <row r="17" spans="1:12" ht="16.5" customHeight="1">
      <c r="A17" s="12" t="s">
        <v>34</v>
      </c>
      <c r="B17" s="18">
        <v>3298</v>
      </c>
      <c r="C17" s="18">
        <v>4147</v>
      </c>
      <c r="D17" s="18">
        <v>4243</v>
      </c>
      <c r="E17" s="18">
        <f t="shared" si="0"/>
        <v>945</v>
      </c>
      <c r="F17" s="19">
        <f>SUM(E17/B17)*100</f>
        <v>28.65372953305033</v>
      </c>
      <c r="G17" s="23" t="s">
        <v>35</v>
      </c>
      <c r="H17" s="21">
        <v>3323</v>
      </c>
      <c r="I17" s="21">
        <v>103</v>
      </c>
      <c r="J17" s="21">
        <v>1773</v>
      </c>
      <c r="K17" s="21">
        <f t="shared" si="2"/>
        <v>-1550</v>
      </c>
      <c r="L17" s="25">
        <f t="shared" si="3"/>
        <v>-46.644598254589226</v>
      </c>
    </row>
    <row r="18" spans="1:12" ht="16.5" customHeight="1">
      <c r="A18" s="12" t="s">
        <v>36</v>
      </c>
      <c r="B18" s="18">
        <v>48</v>
      </c>
      <c r="C18" s="18">
        <v>50</v>
      </c>
      <c r="D18" s="18">
        <v>69</v>
      </c>
      <c r="E18" s="18">
        <f t="shared" si="0"/>
        <v>21</v>
      </c>
      <c r="F18" s="24">
        <f>SUM(E18/B18)*100</f>
        <v>43.75</v>
      </c>
      <c r="G18" s="23" t="s">
        <v>37</v>
      </c>
      <c r="H18" s="21">
        <v>5487</v>
      </c>
      <c r="I18" s="21">
        <v>3345</v>
      </c>
      <c r="J18" s="21">
        <v>3937</v>
      </c>
      <c r="K18" s="21">
        <f t="shared" si="2"/>
        <v>-1550</v>
      </c>
      <c r="L18" s="22">
        <f t="shared" si="3"/>
        <v>-28.24858757062147</v>
      </c>
    </row>
    <row r="19" spans="1:12" ht="16.5" customHeight="1">
      <c r="A19" s="12" t="s">
        <v>38</v>
      </c>
      <c r="B19" s="18">
        <v>237</v>
      </c>
      <c r="C19" s="18">
        <v>237</v>
      </c>
      <c r="D19" s="18">
        <v>368</v>
      </c>
      <c r="E19" s="18">
        <f t="shared" si="0"/>
        <v>131</v>
      </c>
      <c r="F19" s="19">
        <f>SUM(E19/B19)*100</f>
        <v>55.27426160337553</v>
      </c>
      <c r="G19" s="23" t="s">
        <v>39</v>
      </c>
      <c r="H19" s="21">
        <v>2202</v>
      </c>
      <c r="I19" s="21">
        <v>2576</v>
      </c>
      <c r="J19" s="21">
        <v>2031</v>
      </c>
      <c r="K19" s="21">
        <f t="shared" si="2"/>
        <v>-171</v>
      </c>
      <c r="L19" s="22">
        <f t="shared" si="3"/>
        <v>-7.7656675749318795</v>
      </c>
    </row>
    <row r="20" spans="1:12" ht="16.5" customHeight="1">
      <c r="A20" s="12" t="s">
        <v>40</v>
      </c>
      <c r="B20" s="18">
        <v>1517</v>
      </c>
      <c r="C20" s="18">
        <v>1500</v>
      </c>
      <c r="D20" s="18">
        <v>1844</v>
      </c>
      <c r="E20" s="18">
        <f t="shared" si="0"/>
        <v>327</v>
      </c>
      <c r="F20" s="19">
        <f>SUM(E20/B20)*100</f>
        <v>21.555702043506923</v>
      </c>
      <c r="G20" s="12"/>
      <c r="H20" s="26"/>
      <c r="I20" s="26"/>
      <c r="J20" s="26"/>
      <c r="K20" s="26"/>
      <c r="L20" s="22"/>
    </row>
    <row r="21" spans="1:12" ht="16.5" customHeight="1">
      <c r="A21" s="12" t="s">
        <v>41</v>
      </c>
      <c r="B21" s="18">
        <v>1536</v>
      </c>
      <c r="C21" s="18">
        <v>1834</v>
      </c>
      <c r="D21" s="18">
        <v>1877</v>
      </c>
      <c r="E21" s="18">
        <f t="shared" si="0"/>
        <v>341</v>
      </c>
      <c r="F21" s="19">
        <f>SUM(E21/B21)*100</f>
        <v>22.200520833333336</v>
      </c>
      <c r="G21" s="12"/>
      <c r="H21" s="26"/>
      <c r="I21" s="26"/>
      <c r="J21" s="26"/>
      <c r="K21" s="26"/>
      <c r="L21" s="22"/>
    </row>
    <row r="22" spans="1:12" ht="16.5" customHeight="1">
      <c r="A22" s="12" t="s">
        <v>42</v>
      </c>
      <c r="B22" s="18">
        <v>1131</v>
      </c>
      <c r="C22" s="18">
        <v>1200</v>
      </c>
      <c r="D22" s="18">
        <v>322</v>
      </c>
      <c r="E22" s="18">
        <f t="shared" si="0"/>
        <v>-809</v>
      </c>
      <c r="F22" s="19">
        <f t="shared" si="1"/>
        <v>-71.52961980548187</v>
      </c>
      <c r="G22" s="12"/>
      <c r="H22" s="26"/>
      <c r="I22" s="26"/>
      <c r="J22" s="26"/>
      <c r="K22" s="26"/>
      <c r="L22" s="22"/>
    </row>
    <row r="23" spans="1:12" ht="16.5" customHeight="1">
      <c r="A23" s="12" t="s">
        <v>43</v>
      </c>
      <c r="B23" s="18">
        <v>1080</v>
      </c>
      <c r="C23" s="18">
        <v>100</v>
      </c>
      <c r="D23" s="18">
        <v>181</v>
      </c>
      <c r="E23" s="18">
        <f>SUM(D23-B23)</f>
        <v>-899</v>
      </c>
      <c r="F23" s="19">
        <f>SUM(E23/B23)*100</f>
        <v>-83.24074074074073</v>
      </c>
      <c r="G23" s="12"/>
      <c r="H23" s="26"/>
      <c r="I23" s="26"/>
      <c r="J23" s="26"/>
      <c r="K23" s="26"/>
      <c r="L23" s="22"/>
    </row>
    <row r="24" spans="1:12" ht="16.5" customHeight="1">
      <c r="A24" s="12" t="s">
        <v>44</v>
      </c>
      <c r="B24" s="18">
        <v>42</v>
      </c>
      <c r="C24" s="18">
        <v>50</v>
      </c>
      <c r="D24" s="18">
        <v>60</v>
      </c>
      <c r="E24" s="18">
        <f>SUM(D24-B24)</f>
        <v>18</v>
      </c>
      <c r="F24" s="19"/>
      <c r="G24" s="12"/>
      <c r="H24" s="26"/>
      <c r="I24" s="26"/>
      <c r="J24" s="26"/>
      <c r="K24" s="26"/>
      <c r="L24" s="25"/>
    </row>
    <row r="25" spans="1:12" ht="16.5" customHeight="1">
      <c r="A25" s="12" t="s">
        <v>45</v>
      </c>
      <c r="B25" s="18">
        <v>45</v>
      </c>
      <c r="C25" s="18">
        <v>45</v>
      </c>
      <c r="D25" s="18">
        <v>158</v>
      </c>
      <c r="E25" s="18">
        <f>SUM(D25-B25)</f>
        <v>113</v>
      </c>
      <c r="F25" s="19">
        <f>SUM(E25/B25)*100</f>
        <v>251.11111111111111</v>
      </c>
      <c r="G25" s="12"/>
      <c r="H25" s="26"/>
      <c r="I25" s="26"/>
      <c r="J25" s="26"/>
      <c r="K25" s="26"/>
      <c r="L25" s="22"/>
    </row>
    <row r="26" spans="1:12" s="28" customFormat="1" ht="16.5" customHeight="1">
      <c r="A26" s="27" t="s">
        <v>46</v>
      </c>
      <c r="B26" s="18">
        <f>SUM(B6:B25)</f>
        <v>28918</v>
      </c>
      <c r="C26" s="18">
        <f>SUM(C6:C25)</f>
        <v>32473</v>
      </c>
      <c r="D26" s="18">
        <f>SUM(D6:D25)</f>
        <v>32520</v>
      </c>
      <c r="E26" s="18">
        <f>SUM(E6:E25)</f>
        <v>3602</v>
      </c>
      <c r="F26" s="19">
        <f t="shared" si="1"/>
        <v>12.455909813956705</v>
      </c>
      <c r="G26" s="27" t="s">
        <v>47</v>
      </c>
      <c r="H26" s="21">
        <f>SUM(H6:H25)</f>
        <v>71588</v>
      </c>
      <c r="I26" s="21">
        <f>SUM(I6:I25)</f>
        <v>51515</v>
      </c>
      <c r="J26" s="21">
        <f>SUM(J6:J25)</f>
        <v>81675</v>
      </c>
      <c r="K26" s="21">
        <f>SUM(K6:K25)</f>
        <v>10087</v>
      </c>
      <c r="L26" s="22">
        <f aca="true" t="shared" si="4" ref="L26:L43">SUM(K26/H26)*100</f>
        <v>14.090350338045482</v>
      </c>
    </row>
    <row r="27" spans="1:12" ht="16.5" customHeight="1">
      <c r="A27" s="12" t="s">
        <v>48</v>
      </c>
      <c r="B27" s="18">
        <v>1197</v>
      </c>
      <c r="C27" s="18">
        <v>5420</v>
      </c>
      <c r="D27" s="18">
        <v>11269</v>
      </c>
      <c r="E27" s="18">
        <f aca="true" t="shared" si="5" ref="E27:E32">SUM(D27-B27)</f>
        <v>10072</v>
      </c>
      <c r="F27" s="19">
        <f t="shared" si="1"/>
        <v>841.4369256474521</v>
      </c>
      <c r="G27" s="29" t="s">
        <v>13</v>
      </c>
      <c r="H27" s="21"/>
      <c r="I27" s="21"/>
      <c r="J27" s="21">
        <v>41</v>
      </c>
      <c r="K27" s="21">
        <f aca="true" t="shared" si="6" ref="K27:K35">SUM(J27-H27)</f>
        <v>41</v>
      </c>
      <c r="L27" s="22"/>
    </row>
    <row r="28" spans="1:12" ht="16.5" customHeight="1">
      <c r="A28" s="12" t="s">
        <v>49</v>
      </c>
      <c r="B28" s="18">
        <v>40</v>
      </c>
      <c r="C28" s="18">
        <v>50</v>
      </c>
      <c r="D28" s="18"/>
      <c r="E28" s="18">
        <f t="shared" si="5"/>
        <v>-40</v>
      </c>
      <c r="F28" s="24">
        <f>SUM(E28/B28)*100</f>
        <v>-100</v>
      </c>
      <c r="G28" s="29" t="s">
        <v>50</v>
      </c>
      <c r="H28" s="21"/>
      <c r="I28" s="21"/>
      <c r="J28" s="21"/>
      <c r="K28" s="21">
        <f t="shared" si="6"/>
        <v>0</v>
      </c>
      <c r="L28" s="22"/>
    </row>
    <row r="29" spans="1:12" ht="16.5" customHeight="1">
      <c r="A29" s="12" t="s">
        <v>51</v>
      </c>
      <c r="B29" s="18">
        <v>2</v>
      </c>
      <c r="C29" s="18">
        <v>3</v>
      </c>
      <c r="D29" s="18"/>
      <c r="E29" s="18">
        <f t="shared" si="5"/>
        <v>-2</v>
      </c>
      <c r="F29" s="24">
        <f>SUM(E29/B29)*100</f>
        <v>-100</v>
      </c>
      <c r="G29" s="29" t="s">
        <v>52</v>
      </c>
      <c r="H29" s="21">
        <v>10</v>
      </c>
      <c r="I29" s="21"/>
      <c r="J29" s="21"/>
      <c r="K29" s="21">
        <f t="shared" si="6"/>
        <v>-10</v>
      </c>
      <c r="L29" s="22">
        <f t="shared" si="4"/>
        <v>-100</v>
      </c>
    </row>
    <row r="30" spans="1:12" ht="16.5" customHeight="1">
      <c r="A30" s="12" t="s">
        <v>53</v>
      </c>
      <c r="B30" s="18">
        <v>73</v>
      </c>
      <c r="C30" s="18">
        <v>80</v>
      </c>
      <c r="D30" s="18">
        <v>84</v>
      </c>
      <c r="E30" s="18">
        <f t="shared" si="5"/>
        <v>11</v>
      </c>
      <c r="F30" s="19">
        <f>SUM(E30/B30)*100</f>
        <v>15.068493150684931</v>
      </c>
      <c r="G30" s="29" t="s">
        <v>54</v>
      </c>
      <c r="H30" s="21">
        <v>10</v>
      </c>
      <c r="I30" s="21"/>
      <c r="J30" s="21">
        <v>38</v>
      </c>
      <c r="K30" s="21">
        <f t="shared" si="6"/>
        <v>28</v>
      </c>
      <c r="L30" s="25">
        <f t="shared" si="4"/>
        <v>280</v>
      </c>
    </row>
    <row r="31" spans="1:12" ht="16.5" customHeight="1">
      <c r="A31" s="12" t="s">
        <v>55</v>
      </c>
      <c r="B31" s="18">
        <v>1</v>
      </c>
      <c r="C31" s="18"/>
      <c r="D31" s="18"/>
      <c r="E31" s="18">
        <f t="shared" si="5"/>
        <v>-1</v>
      </c>
      <c r="F31" s="24">
        <f>SUM(E31/B31)*100</f>
        <v>-100</v>
      </c>
      <c r="G31" s="29" t="s">
        <v>56</v>
      </c>
      <c r="H31" s="21">
        <v>3872</v>
      </c>
      <c r="I31" s="21">
        <v>5565</v>
      </c>
      <c r="J31" s="21">
        <v>7266</v>
      </c>
      <c r="K31" s="21">
        <f t="shared" si="6"/>
        <v>3394</v>
      </c>
      <c r="L31" s="22">
        <f t="shared" si="4"/>
        <v>87.65495867768594</v>
      </c>
    </row>
    <row r="32" spans="1:12" ht="16.5" customHeight="1">
      <c r="A32" s="12" t="s">
        <v>57</v>
      </c>
      <c r="B32" s="18">
        <v>321</v>
      </c>
      <c r="C32" s="18">
        <v>12</v>
      </c>
      <c r="D32" s="18">
        <v>5</v>
      </c>
      <c r="E32" s="18">
        <f t="shared" si="5"/>
        <v>-316</v>
      </c>
      <c r="F32" s="19">
        <f t="shared" si="1"/>
        <v>-98.4423676012461</v>
      </c>
      <c r="G32" s="29" t="s">
        <v>58</v>
      </c>
      <c r="H32" s="21">
        <v>218</v>
      </c>
      <c r="I32" s="21"/>
      <c r="J32" s="21">
        <v>241</v>
      </c>
      <c r="K32" s="21">
        <f t="shared" si="6"/>
        <v>23</v>
      </c>
      <c r="L32" s="22">
        <f t="shared" si="4"/>
        <v>10.550458715596331</v>
      </c>
    </row>
    <row r="33" spans="1:12" ht="16.5" customHeight="1">
      <c r="A33" s="12"/>
      <c r="B33" s="12"/>
      <c r="C33" s="12"/>
      <c r="D33" s="12"/>
      <c r="E33" s="12"/>
      <c r="F33" s="30"/>
      <c r="G33" s="29" t="s">
        <v>59</v>
      </c>
      <c r="H33" s="21">
        <v>60</v>
      </c>
      <c r="I33" s="21"/>
      <c r="J33" s="21">
        <v>5</v>
      </c>
      <c r="K33" s="21">
        <f t="shared" si="6"/>
        <v>-55</v>
      </c>
      <c r="L33" s="22">
        <f t="shared" si="4"/>
        <v>-91.66666666666666</v>
      </c>
    </row>
    <row r="34" spans="1:12" ht="16.5" customHeight="1">
      <c r="A34" s="12"/>
      <c r="B34" s="18"/>
      <c r="C34" s="18"/>
      <c r="D34" s="18"/>
      <c r="E34" s="18"/>
      <c r="F34" s="19"/>
      <c r="G34" s="29" t="s">
        <v>60</v>
      </c>
      <c r="H34" s="21"/>
      <c r="I34" s="21"/>
      <c r="J34" s="21">
        <v>200</v>
      </c>
      <c r="K34" s="21">
        <f t="shared" si="6"/>
        <v>200</v>
      </c>
      <c r="L34" s="22">
        <v>100</v>
      </c>
    </row>
    <row r="35" spans="1:12" s="28" customFormat="1" ht="16.5" customHeight="1">
      <c r="A35" s="27" t="s">
        <v>61</v>
      </c>
      <c r="B35" s="18">
        <f>SUM(B27:B32)</f>
        <v>1634</v>
      </c>
      <c r="C35" s="18">
        <f>SUM(C27:C32)</f>
        <v>5565</v>
      </c>
      <c r="D35" s="18">
        <f>SUM(D27:D32)</f>
        <v>11358</v>
      </c>
      <c r="E35" s="18">
        <f>SUM(E27:E32)</f>
        <v>9724</v>
      </c>
      <c r="F35" s="19">
        <f>SUM(E35/B35)*100</f>
        <v>595.1040391676867</v>
      </c>
      <c r="G35" s="29" t="s">
        <v>62</v>
      </c>
      <c r="H35" s="21">
        <f>SUM(H27:H34)</f>
        <v>4170</v>
      </c>
      <c r="I35" s="21">
        <f>SUM(I27:I34)</f>
        <v>5565</v>
      </c>
      <c r="J35" s="21">
        <f>SUM(J27:J34)</f>
        <v>7791</v>
      </c>
      <c r="K35" s="21">
        <f t="shared" si="6"/>
        <v>3621</v>
      </c>
      <c r="L35" s="22">
        <f t="shared" si="4"/>
        <v>86.83453237410072</v>
      </c>
    </row>
    <row r="36" spans="1:14" s="35" customFormat="1" ht="16.5" customHeight="1">
      <c r="A36" s="5" t="s">
        <v>158</v>
      </c>
      <c r="B36" s="31">
        <f>SUM(B26,B35)</f>
        <v>30552</v>
      </c>
      <c r="C36" s="31">
        <f>SUM(C26,C35)</f>
        <v>38038</v>
      </c>
      <c r="D36" s="31">
        <f>SUM(D26,D35)</f>
        <v>43878</v>
      </c>
      <c r="E36" s="31">
        <f>SUM(E26,E35)</f>
        <v>13326</v>
      </c>
      <c r="F36" s="32">
        <f t="shared" si="1"/>
        <v>43.617439120188536</v>
      </c>
      <c r="G36" s="4" t="s">
        <v>63</v>
      </c>
      <c r="H36" s="33">
        <f>SUM(H26,H35)</f>
        <v>75758</v>
      </c>
      <c r="I36" s="33">
        <f>SUM(I26,I35)</f>
        <v>57080</v>
      </c>
      <c r="J36" s="33">
        <f>SUM(J26,J35)</f>
        <v>89466</v>
      </c>
      <c r="K36" s="33">
        <f>SUM(K26,K35)</f>
        <v>13708</v>
      </c>
      <c r="L36" s="34">
        <f t="shared" si="4"/>
        <v>18.09445867103144</v>
      </c>
      <c r="N36" s="36"/>
    </row>
    <row r="37" spans="1:14" s="35" customFormat="1" ht="16.5" customHeight="1">
      <c r="A37" s="2"/>
      <c r="B37" s="31"/>
      <c r="C37" s="31"/>
      <c r="D37" s="31"/>
      <c r="E37" s="31"/>
      <c r="F37" s="32"/>
      <c r="G37" s="2"/>
      <c r="H37" s="33"/>
      <c r="I37" s="33"/>
      <c r="J37" s="33"/>
      <c r="K37" s="21"/>
      <c r="L37" s="22"/>
      <c r="N37" s="36"/>
    </row>
    <row r="38" spans="1:12" ht="16.5" customHeight="1">
      <c r="A38" s="5" t="s">
        <v>157</v>
      </c>
      <c r="B38" s="31">
        <f>SUM(B39:B41)</f>
        <v>48993</v>
      </c>
      <c r="C38" s="31">
        <f>SUM(C39:C41)</f>
        <v>23009</v>
      </c>
      <c r="D38" s="31">
        <f>SUM(D39:D41)</f>
        <v>56053</v>
      </c>
      <c r="E38" s="31">
        <f>SUM(D38-B38)</f>
        <v>7060</v>
      </c>
      <c r="F38" s="32">
        <f t="shared" si="1"/>
        <v>14.410221868430185</v>
      </c>
      <c r="G38" s="5" t="s">
        <v>64</v>
      </c>
      <c r="H38" s="33">
        <f>SUM(H40+H39)</f>
        <v>3193</v>
      </c>
      <c r="I38" s="33">
        <f>SUM(I40+I39)</f>
        <v>4017</v>
      </c>
      <c r="J38" s="33">
        <f>SUM(J40+J39)</f>
        <v>4077</v>
      </c>
      <c r="K38" s="33">
        <f>SUM(K40+K39)</f>
        <v>884</v>
      </c>
      <c r="L38" s="37">
        <f t="shared" si="4"/>
        <v>27.68556216724084</v>
      </c>
    </row>
    <row r="39" spans="1:12" ht="16.5" customHeight="1">
      <c r="A39" s="1" t="s">
        <v>65</v>
      </c>
      <c r="B39" s="18">
        <v>7990</v>
      </c>
      <c r="C39" s="12">
        <v>8309</v>
      </c>
      <c r="D39" s="18">
        <v>8245</v>
      </c>
      <c r="E39" s="18">
        <f>SUM(D39-B39)</f>
        <v>255</v>
      </c>
      <c r="F39" s="19">
        <f t="shared" si="1"/>
        <v>3.1914893617021276</v>
      </c>
      <c r="G39" s="38" t="s">
        <v>66</v>
      </c>
      <c r="H39" s="21">
        <v>2044</v>
      </c>
      <c r="I39" s="21">
        <v>2728</v>
      </c>
      <c r="J39" s="21">
        <v>2728</v>
      </c>
      <c r="K39" s="21">
        <f>SUM(J39-H39)</f>
        <v>684</v>
      </c>
      <c r="L39" s="22">
        <f>SUM(K39/H39)*100</f>
        <v>33.46379647749511</v>
      </c>
    </row>
    <row r="40" spans="1:12" ht="16.5" customHeight="1">
      <c r="A40" s="38" t="s">
        <v>67</v>
      </c>
      <c r="B40" s="18">
        <v>16956</v>
      </c>
      <c r="C40" s="12">
        <v>14700</v>
      </c>
      <c r="D40" s="18">
        <v>16206</v>
      </c>
      <c r="E40" s="18">
        <f>SUM(D40-B40)</f>
        <v>-750</v>
      </c>
      <c r="F40" s="19">
        <f t="shared" si="1"/>
        <v>-4.423213021939136</v>
      </c>
      <c r="G40" s="38" t="s">
        <v>68</v>
      </c>
      <c r="H40" s="21">
        <v>1149</v>
      </c>
      <c r="I40" s="21">
        <v>1289</v>
      </c>
      <c r="J40" s="21">
        <v>1349</v>
      </c>
      <c r="K40" s="21">
        <f>SUM(J40-H40)</f>
        <v>200</v>
      </c>
      <c r="L40" s="22">
        <f>SUM(K40/H40)*100</f>
        <v>17.40644038294169</v>
      </c>
    </row>
    <row r="41" spans="1:12" ht="16.5" customHeight="1">
      <c r="A41" s="38" t="s">
        <v>69</v>
      </c>
      <c r="B41" s="18">
        <v>24047</v>
      </c>
      <c r="C41" s="18"/>
      <c r="D41" s="18">
        <v>31602</v>
      </c>
      <c r="E41" s="18">
        <f>SUM(D41-B41)</f>
        <v>7555</v>
      </c>
      <c r="F41" s="19">
        <f t="shared" si="1"/>
        <v>31.4176404541107</v>
      </c>
      <c r="G41" s="1"/>
      <c r="H41" s="26"/>
      <c r="I41" s="26"/>
      <c r="J41" s="26"/>
      <c r="K41" s="26"/>
      <c r="L41" s="22"/>
    </row>
    <row r="42" spans="1:12" ht="16.5" customHeight="1">
      <c r="A42" s="5" t="s">
        <v>159</v>
      </c>
      <c r="B42" s="31">
        <v>189</v>
      </c>
      <c r="C42" s="31">
        <v>50</v>
      </c>
      <c r="D42" s="31">
        <v>783</v>
      </c>
      <c r="E42" s="31">
        <f>SUM(D42-B42)</f>
        <v>594</v>
      </c>
      <c r="F42" s="32">
        <f t="shared" si="1"/>
        <v>314.2857142857143</v>
      </c>
      <c r="G42" s="5" t="s">
        <v>70</v>
      </c>
      <c r="H42" s="33">
        <v>783</v>
      </c>
      <c r="I42" s="33"/>
      <c r="J42" s="33">
        <v>7171</v>
      </c>
      <c r="K42" s="33">
        <f>SUM(J42-H42)</f>
        <v>6388</v>
      </c>
      <c r="L42" s="34">
        <f>SUM(K42/H42)*100</f>
        <v>815.8365261813537</v>
      </c>
    </row>
    <row r="43" spans="1:12" s="35" customFormat="1" ht="16.5" customHeight="1">
      <c r="A43" s="2" t="s">
        <v>71</v>
      </c>
      <c r="B43" s="31">
        <f>SUM(B36,B38,B42)</f>
        <v>79734</v>
      </c>
      <c r="C43" s="31">
        <f>SUM(C36:C38,C42)</f>
        <v>61097</v>
      </c>
      <c r="D43" s="31">
        <f>SUM(D36:D38,D42)</f>
        <v>100714</v>
      </c>
      <c r="E43" s="31">
        <f>SUM(E36:E38,E42)</f>
        <v>20980</v>
      </c>
      <c r="F43" s="32">
        <f t="shared" si="1"/>
        <v>26.312489026011487</v>
      </c>
      <c r="G43" s="2" t="s">
        <v>72</v>
      </c>
      <c r="H43" s="33">
        <f>SUM(H36,H38,H42)</f>
        <v>79734</v>
      </c>
      <c r="I43" s="33">
        <f>SUM(I36,I38,I42)</f>
        <v>61097</v>
      </c>
      <c r="J43" s="33">
        <f>SUM(J36,J38,J42)</f>
        <v>100714</v>
      </c>
      <c r="K43" s="33">
        <f>SUM(K36,K38,K42)</f>
        <v>20980</v>
      </c>
      <c r="L43" s="34">
        <f t="shared" si="4"/>
        <v>26.312489026011487</v>
      </c>
    </row>
    <row r="44" spans="2:8" ht="15.75" customHeight="1">
      <c r="B44" s="39"/>
      <c r="H44" s="40"/>
    </row>
    <row r="48" ht="15.75" customHeight="1">
      <c r="I48" s="41"/>
    </row>
    <row r="49" ht="15.75" customHeight="1">
      <c r="I49" s="42"/>
    </row>
    <row r="50" ht="15.75" customHeight="1">
      <c r="I50" s="42"/>
    </row>
    <row r="51" ht="15.75" customHeight="1">
      <c r="I51" s="43"/>
    </row>
  </sheetData>
  <mergeCells count="10">
    <mergeCell ref="A1:L1"/>
    <mergeCell ref="K2:L2"/>
    <mergeCell ref="A3:F3"/>
    <mergeCell ref="G3:L3"/>
    <mergeCell ref="H4:H5"/>
    <mergeCell ref="I4:L4"/>
    <mergeCell ref="A4:A5"/>
    <mergeCell ref="B4:B5"/>
    <mergeCell ref="C4:F4"/>
    <mergeCell ref="G4:G5"/>
  </mergeCells>
  <printOptions horizontalCentered="1"/>
  <pageMargins left="0.7480314960629921" right="0.7480314960629921" top="0.5905511811023623" bottom="0.5905511811023623" header="0.5118110236220472" footer="0.5118110236220472"/>
  <pageSetup horizontalDpi="200" verticalDpi="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59" sqref="A59"/>
    </sheetView>
  </sheetViews>
  <sheetFormatPr defaultColWidth="9.00390625" defaultRowHeight="21.75" customHeight="1"/>
  <cols>
    <col min="1" max="1" width="68.125" style="6" customWidth="1"/>
    <col min="2" max="3" width="11.625" style="10" customWidth="1"/>
    <col min="4" max="4" width="10.00390625" style="10" customWidth="1"/>
    <col min="5" max="5" width="14.375" style="10" customWidth="1"/>
    <col min="6" max="6" width="1.4921875" style="6" customWidth="1"/>
    <col min="7" max="7" width="47.125" style="6" customWidth="1"/>
    <col min="8" max="8" width="10.875" style="6" customWidth="1"/>
    <col min="9" max="9" width="11.50390625" style="6" customWidth="1"/>
    <col min="10" max="10" width="10.00390625" style="6" customWidth="1"/>
    <col min="11" max="11" width="14.375" style="6" customWidth="1"/>
    <col min="12" max="12" width="19.75390625" style="6" customWidth="1"/>
    <col min="13" max="16384" width="8.75390625" style="6" customWidth="1"/>
  </cols>
  <sheetData>
    <row r="1" spans="1:11" ht="36.75" customHeight="1">
      <c r="A1" s="115" t="s">
        <v>162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8" customHeight="1">
      <c r="A2" s="44" t="s">
        <v>74</v>
      </c>
      <c r="B2" s="45"/>
      <c r="C2" s="45"/>
      <c r="D2" s="45"/>
      <c r="E2" s="45"/>
      <c r="F2" s="45"/>
      <c r="G2" s="45"/>
      <c r="H2" s="45"/>
      <c r="I2" s="45"/>
      <c r="J2" s="116" t="s">
        <v>75</v>
      </c>
      <c r="K2" s="116"/>
    </row>
    <row r="3" spans="1:11" ht="15.75" customHeight="1">
      <c r="A3" s="117" t="s">
        <v>76</v>
      </c>
      <c r="B3" s="118"/>
      <c r="C3" s="118"/>
      <c r="D3" s="118"/>
      <c r="E3" s="119"/>
      <c r="F3" s="120"/>
      <c r="G3" s="122" t="s">
        <v>77</v>
      </c>
      <c r="H3" s="122"/>
      <c r="I3" s="122"/>
      <c r="J3" s="122"/>
      <c r="K3" s="122"/>
    </row>
    <row r="4" spans="1:11" ht="33" customHeight="1">
      <c r="A4" s="48" t="s">
        <v>78</v>
      </c>
      <c r="B4" s="49" t="s">
        <v>79</v>
      </c>
      <c r="C4" s="49" t="s">
        <v>80</v>
      </c>
      <c r="D4" s="49" t="s">
        <v>81</v>
      </c>
      <c r="E4" s="49" t="s">
        <v>82</v>
      </c>
      <c r="F4" s="121"/>
      <c r="G4" s="48" t="s">
        <v>83</v>
      </c>
      <c r="H4" s="49" t="s">
        <v>79</v>
      </c>
      <c r="I4" s="49" t="s">
        <v>80</v>
      </c>
      <c r="J4" s="49" t="s">
        <v>84</v>
      </c>
      <c r="K4" s="49" t="s">
        <v>82</v>
      </c>
    </row>
    <row r="5" spans="1:11" ht="15" customHeight="1">
      <c r="A5" s="47" t="s">
        <v>85</v>
      </c>
      <c r="B5" s="49"/>
      <c r="C5" s="49"/>
      <c r="D5" s="49"/>
      <c r="E5" s="49"/>
      <c r="F5" s="121"/>
      <c r="G5" s="47" t="s">
        <v>85</v>
      </c>
      <c r="H5" s="49"/>
      <c r="I5" s="49"/>
      <c r="J5" s="49"/>
      <c r="K5" s="49"/>
    </row>
    <row r="6" spans="1:11" ht="15" customHeight="1">
      <c r="A6" s="50" t="s">
        <v>86</v>
      </c>
      <c r="B6" s="51">
        <f>SUM(B7:B10)</f>
        <v>32473</v>
      </c>
      <c r="C6" s="51">
        <f>SUM(C7:C10)</f>
        <v>32520</v>
      </c>
      <c r="D6" s="51">
        <f>SUM(D7:D10)</f>
        <v>39024</v>
      </c>
      <c r="E6" s="51">
        <f>SUM(E7:E10)</f>
        <v>6504</v>
      </c>
      <c r="F6" s="121"/>
      <c r="G6" s="50" t="s">
        <v>87</v>
      </c>
      <c r="H6" s="52">
        <v>50944</v>
      </c>
      <c r="I6" s="52">
        <v>77393</v>
      </c>
      <c r="J6" s="52">
        <v>62714</v>
      </c>
      <c r="K6" s="52">
        <f>SUM(J6-I6)</f>
        <v>-14679</v>
      </c>
    </row>
    <row r="7" spans="1:11" ht="15" customHeight="1">
      <c r="A7" s="3" t="s">
        <v>88</v>
      </c>
      <c r="B7" s="49">
        <v>11117</v>
      </c>
      <c r="C7" s="49">
        <v>10613</v>
      </c>
      <c r="D7" s="49">
        <v>12736</v>
      </c>
      <c r="E7" s="53">
        <f>SUM(D7-C7)</f>
        <v>2123</v>
      </c>
      <c r="F7" s="121"/>
      <c r="G7" s="50" t="s">
        <v>89</v>
      </c>
      <c r="H7" s="52">
        <v>571</v>
      </c>
      <c r="I7" s="52"/>
      <c r="J7" s="52">
        <v>781</v>
      </c>
      <c r="K7" s="52">
        <f>SUM(J7-I7)</f>
        <v>781</v>
      </c>
    </row>
    <row r="8" spans="1:11" ht="15" customHeight="1">
      <c r="A8" s="54" t="s">
        <v>90</v>
      </c>
      <c r="B8" s="49">
        <v>18201</v>
      </c>
      <c r="C8" s="49">
        <v>18923</v>
      </c>
      <c r="D8" s="49">
        <v>22708</v>
      </c>
      <c r="E8" s="53">
        <f>SUM(D8-C8)</f>
        <v>3785</v>
      </c>
      <c r="F8" s="121"/>
      <c r="G8" s="50" t="s">
        <v>91</v>
      </c>
      <c r="H8" s="52">
        <f>SUM(H9:H10)</f>
        <v>4017</v>
      </c>
      <c r="I8" s="52">
        <f>SUM(I9:I10)</f>
        <v>4077</v>
      </c>
      <c r="J8" s="52">
        <f>SUM(J9:J10)</f>
        <v>4197</v>
      </c>
      <c r="K8" s="52">
        <f aca="true" t="shared" si="0" ref="K8:K19">SUM(J8-I8)</f>
        <v>120</v>
      </c>
    </row>
    <row r="9" spans="1:11" s="8" customFormat="1" ht="15" customHeight="1">
      <c r="A9" s="54" t="s">
        <v>92</v>
      </c>
      <c r="B9" s="55">
        <v>3155</v>
      </c>
      <c r="C9" s="55">
        <v>2840</v>
      </c>
      <c r="D9" s="49">
        <v>3580</v>
      </c>
      <c r="E9" s="53">
        <f>SUM(D9-C9)</f>
        <v>740</v>
      </c>
      <c r="F9" s="121"/>
      <c r="G9" s="54" t="s">
        <v>93</v>
      </c>
      <c r="H9" s="56">
        <v>2728</v>
      </c>
      <c r="I9" s="56">
        <v>2728</v>
      </c>
      <c r="J9" s="49">
        <v>2750</v>
      </c>
      <c r="K9" s="49">
        <f t="shared" si="0"/>
        <v>22</v>
      </c>
    </row>
    <row r="10" spans="1:11" s="8" customFormat="1" ht="15" customHeight="1">
      <c r="A10" s="54" t="s">
        <v>94</v>
      </c>
      <c r="B10" s="55"/>
      <c r="C10" s="55">
        <v>144</v>
      </c>
      <c r="D10" s="49"/>
      <c r="E10" s="53">
        <f>SUM(D10-C10)</f>
        <v>-144</v>
      </c>
      <c r="F10" s="121"/>
      <c r="G10" s="54" t="s">
        <v>95</v>
      </c>
      <c r="H10" s="49">
        <f>SUM(H11:H37)</f>
        <v>1289</v>
      </c>
      <c r="I10" s="49">
        <v>1349</v>
      </c>
      <c r="J10" s="49">
        <f>SUM(J11:J37)</f>
        <v>1447</v>
      </c>
      <c r="K10" s="49">
        <f t="shared" si="0"/>
        <v>98</v>
      </c>
    </row>
    <row r="11" spans="1:11" s="8" customFormat="1" ht="15" customHeight="1">
      <c r="A11" s="50" t="s">
        <v>96</v>
      </c>
      <c r="B11" s="52">
        <f>SUM(B12:B18,B26:B28,B32:B33)</f>
        <v>23009</v>
      </c>
      <c r="C11" s="52">
        <f>SUM(C12:C18,C26:C28,C32:C33)</f>
        <v>54396</v>
      </c>
      <c r="D11" s="52">
        <f>SUM(D12:D18,D26:D28,D32:D33)</f>
        <v>22439</v>
      </c>
      <c r="E11" s="52">
        <f>SUM(E12:E18,E26:E28,E32:E33)</f>
        <v>-31957</v>
      </c>
      <c r="F11" s="121"/>
      <c r="G11" s="57" t="s">
        <v>97</v>
      </c>
      <c r="H11" s="56">
        <v>85</v>
      </c>
      <c r="I11" s="56">
        <f>SUM(H11)</f>
        <v>85</v>
      </c>
      <c r="J11" s="49">
        <f>SUM(I11)</f>
        <v>85</v>
      </c>
      <c r="K11" s="52">
        <f t="shared" si="0"/>
        <v>0</v>
      </c>
    </row>
    <row r="12" spans="1:11" ht="15" customHeight="1">
      <c r="A12" s="58" t="s">
        <v>98</v>
      </c>
      <c r="B12" s="59">
        <v>7429</v>
      </c>
      <c r="C12" s="59">
        <v>7365</v>
      </c>
      <c r="D12" s="49">
        <v>7300</v>
      </c>
      <c r="E12" s="53">
        <f aca="true" t="shared" si="1" ref="E12:E46">SUM(D12-C12)</f>
        <v>-65</v>
      </c>
      <c r="F12" s="121"/>
      <c r="G12" s="60" t="s">
        <v>99</v>
      </c>
      <c r="H12" s="49">
        <v>140</v>
      </c>
      <c r="I12" s="56">
        <f aca="true" t="shared" si="2" ref="I12:J19">SUM(H12)</f>
        <v>140</v>
      </c>
      <c r="J12" s="49">
        <f t="shared" si="2"/>
        <v>140</v>
      </c>
      <c r="K12" s="52">
        <f t="shared" si="0"/>
        <v>0</v>
      </c>
    </row>
    <row r="13" spans="1:11" ht="15" customHeight="1">
      <c r="A13" s="58" t="s">
        <v>100</v>
      </c>
      <c r="B13" s="59">
        <v>880</v>
      </c>
      <c r="C13" s="59">
        <f>SUM(B13)</f>
        <v>880</v>
      </c>
      <c r="D13" s="49">
        <f>SUM(B13)</f>
        <v>880</v>
      </c>
      <c r="E13" s="53">
        <f t="shared" si="1"/>
        <v>0</v>
      </c>
      <c r="F13" s="121"/>
      <c r="G13" s="60" t="s">
        <v>101</v>
      </c>
      <c r="H13" s="49">
        <v>21</v>
      </c>
      <c r="I13" s="56">
        <f t="shared" si="2"/>
        <v>21</v>
      </c>
      <c r="J13" s="49">
        <f t="shared" si="2"/>
        <v>21</v>
      </c>
      <c r="K13" s="52">
        <f t="shared" si="0"/>
        <v>0</v>
      </c>
    </row>
    <row r="14" spans="1:11" ht="15" customHeight="1">
      <c r="A14" s="58" t="s">
        <v>102</v>
      </c>
      <c r="B14" s="59"/>
      <c r="C14" s="59">
        <v>29945</v>
      </c>
      <c r="D14" s="49"/>
      <c r="E14" s="53">
        <f t="shared" si="1"/>
        <v>-29945</v>
      </c>
      <c r="F14" s="121"/>
      <c r="G14" s="60" t="s">
        <v>103</v>
      </c>
      <c r="H14" s="49">
        <v>15</v>
      </c>
      <c r="I14" s="56">
        <f t="shared" si="2"/>
        <v>15</v>
      </c>
      <c r="J14" s="49">
        <f t="shared" si="2"/>
        <v>15</v>
      </c>
      <c r="K14" s="52">
        <f t="shared" si="0"/>
        <v>0</v>
      </c>
    </row>
    <row r="15" spans="1:11" s="7" customFormat="1" ht="15" customHeight="1">
      <c r="A15" s="3" t="s">
        <v>104</v>
      </c>
      <c r="B15" s="59"/>
      <c r="C15" s="59">
        <v>105</v>
      </c>
      <c r="D15" s="49">
        <v>60</v>
      </c>
      <c r="E15" s="53">
        <f t="shared" si="1"/>
        <v>-45</v>
      </c>
      <c r="F15" s="121"/>
      <c r="G15" s="60" t="s">
        <v>105</v>
      </c>
      <c r="H15" s="49"/>
      <c r="I15" s="56">
        <f t="shared" si="2"/>
        <v>0</v>
      </c>
      <c r="J15" s="49">
        <f t="shared" si="2"/>
        <v>0</v>
      </c>
      <c r="K15" s="52">
        <f t="shared" si="0"/>
        <v>0</v>
      </c>
    </row>
    <row r="16" spans="1:11" ht="15" customHeight="1">
      <c r="A16" s="54" t="s">
        <v>106</v>
      </c>
      <c r="B16" s="59">
        <v>1371</v>
      </c>
      <c r="C16" s="59">
        <v>1615</v>
      </c>
      <c r="D16" s="49">
        <v>1100</v>
      </c>
      <c r="E16" s="53">
        <f t="shared" si="1"/>
        <v>-515</v>
      </c>
      <c r="F16" s="121"/>
      <c r="G16" s="60" t="s">
        <v>107</v>
      </c>
      <c r="H16" s="49">
        <v>600</v>
      </c>
      <c r="I16" s="56">
        <f t="shared" si="2"/>
        <v>600</v>
      </c>
      <c r="J16" s="49">
        <v>744</v>
      </c>
      <c r="K16" s="49">
        <f t="shared" si="0"/>
        <v>144</v>
      </c>
    </row>
    <row r="17" spans="1:11" ht="15" customHeight="1">
      <c r="A17" s="3" t="s">
        <v>108</v>
      </c>
      <c r="B17" s="59"/>
      <c r="C17" s="59"/>
      <c r="D17" s="49"/>
      <c r="E17" s="53">
        <f t="shared" si="1"/>
        <v>0</v>
      </c>
      <c r="F17" s="121"/>
      <c r="G17" s="60" t="s">
        <v>109</v>
      </c>
      <c r="H17" s="49">
        <v>350</v>
      </c>
      <c r="I17" s="56">
        <f t="shared" si="2"/>
        <v>350</v>
      </c>
      <c r="J17" s="49">
        <v>300</v>
      </c>
      <c r="K17" s="49">
        <f t="shared" si="0"/>
        <v>-50</v>
      </c>
    </row>
    <row r="18" spans="1:11" ht="15" customHeight="1">
      <c r="A18" s="58" t="s">
        <v>110</v>
      </c>
      <c r="B18" s="59">
        <f>SUM(B19:B25)</f>
        <v>8184</v>
      </c>
      <c r="C18" s="59">
        <f>SUM(C19:C25)</f>
        <v>8184</v>
      </c>
      <c r="D18" s="49">
        <f>SUM(D19:D25)</f>
        <v>8334</v>
      </c>
      <c r="E18" s="53">
        <f t="shared" si="1"/>
        <v>150</v>
      </c>
      <c r="F18" s="121"/>
      <c r="G18" s="60" t="s">
        <v>111</v>
      </c>
      <c r="H18" s="49">
        <v>70</v>
      </c>
      <c r="I18" s="56">
        <v>54</v>
      </c>
      <c r="J18" s="49">
        <v>134</v>
      </c>
      <c r="K18" s="49">
        <f t="shared" si="0"/>
        <v>80</v>
      </c>
    </row>
    <row r="19" spans="1:11" ht="15" customHeight="1">
      <c r="A19" s="61" t="s">
        <v>112</v>
      </c>
      <c r="B19" s="59">
        <v>924</v>
      </c>
      <c r="C19" s="59">
        <f>SUM(B19)</f>
        <v>924</v>
      </c>
      <c r="D19" s="49">
        <f aca="true" t="shared" si="3" ref="D19:D27">SUM(B19)</f>
        <v>924</v>
      </c>
      <c r="E19" s="53">
        <f t="shared" si="1"/>
        <v>0</v>
      </c>
      <c r="F19" s="121"/>
      <c r="G19" s="60" t="s">
        <v>113</v>
      </c>
      <c r="H19" s="49">
        <v>8</v>
      </c>
      <c r="I19" s="56">
        <f t="shared" si="2"/>
        <v>8</v>
      </c>
      <c r="J19" s="49">
        <f t="shared" si="2"/>
        <v>8</v>
      </c>
      <c r="K19" s="52">
        <f t="shared" si="0"/>
        <v>0</v>
      </c>
    </row>
    <row r="20" spans="1:11" ht="15" customHeight="1">
      <c r="A20" s="61" t="s">
        <v>114</v>
      </c>
      <c r="B20" s="59">
        <v>1162</v>
      </c>
      <c r="C20" s="59">
        <f aca="true" t="shared" si="4" ref="C20:C27">SUM(B20)</f>
        <v>1162</v>
      </c>
      <c r="D20" s="49">
        <f t="shared" si="3"/>
        <v>1162</v>
      </c>
      <c r="E20" s="53">
        <f t="shared" si="1"/>
        <v>0</v>
      </c>
      <c r="F20" s="121"/>
      <c r="G20" s="60" t="s">
        <v>115</v>
      </c>
      <c r="H20" s="49"/>
      <c r="I20" s="49"/>
      <c r="J20" s="49">
        <f>SUM(H20)</f>
        <v>0</v>
      </c>
      <c r="K20" s="52">
        <f>SUM(J20-I20)</f>
        <v>0</v>
      </c>
    </row>
    <row r="21" spans="1:11" ht="15" customHeight="1">
      <c r="A21" s="61" t="s">
        <v>116</v>
      </c>
      <c r="B21" s="59">
        <v>1008</v>
      </c>
      <c r="C21" s="59">
        <f t="shared" si="4"/>
        <v>1008</v>
      </c>
      <c r="D21" s="49">
        <f t="shared" si="3"/>
        <v>1008</v>
      </c>
      <c r="E21" s="53">
        <f t="shared" si="1"/>
        <v>0</v>
      </c>
      <c r="F21" s="121"/>
      <c r="G21" s="3"/>
      <c r="H21" s="49"/>
      <c r="I21" s="49"/>
      <c r="J21" s="49"/>
      <c r="K21" s="49"/>
    </row>
    <row r="22" spans="1:11" ht="15" customHeight="1">
      <c r="A22" s="62" t="s">
        <v>117</v>
      </c>
      <c r="B22" s="59">
        <v>574</v>
      </c>
      <c r="C22" s="59">
        <f t="shared" si="4"/>
        <v>574</v>
      </c>
      <c r="D22" s="49">
        <f t="shared" si="3"/>
        <v>574</v>
      </c>
      <c r="E22" s="53">
        <f t="shared" si="1"/>
        <v>0</v>
      </c>
      <c r="F22" s="121"/>
      <c r="G22" s="48"/>
      <c r="H22" s="49"/>
      <c r="I22" s="49"/>
      <c r="J22" s="49"/>
      <c r="K22" s="49"/>
    </row>
    <row r="23" spans="1:11" ht="15" customHeight="1">
      <c r="A23" s="61" t="s">
        <v>160</v>
      </c>
      <c r="B23" s="59">
        <v>3520</v>
      </c>
      <c r="C23" s="59">
        <f t="shared" si="4"/>
        <v>3520</v>
      </c>
      <c r="D23" s="49">
        <f t="shared" si="3"/>
        <v>3520</v>
      </c>
      <c r="E23" s="53">
        <f t="shared" si="1"/>
        <v>0</v>
      </c>
      <c r="F23" s="121"/>
      <c r="G23" s="48"/>
      <c r="H23" s="49"/>
      <c r="I23" s="49"/>
      <c r="J23" s="49"/>
      <c r="K23" s="49"/>
    </row>
    <row r="24" spans="1:11" ht="15" customHeight="1">
      <c r="A24" s="62" t="s">
        <v>118</v>
      </c>
      <c r="B24" s="59"/>
      <c r="C24" s="59"/>
      <c r="D24" s="49">
        <v>150</v>
      </c>
      <c r="E24" s="53">
        <f t="shared" si="1"/>
        <v>150</v>
      </c>
      <c r="F24" s="121"/>
      <c r="G24" s="13"/>
      <c r="H24" s="49"/>
      <c r="I24" s="49"/>
      <c r="J24" s="49"/>
      <c r="K24" s="49"/>
    </row>
    <row r="25" spans="1:11" ht="15" customHeight="1">
      <c r="A25" s="57" t="s">
        <v>119</v>
      </c>
      <c r="B25" s="59">
        <v>996</v>
      </c>
      <c r="C25" s="59">
        <f t="shared" si="4"/>
        <v>996</v>
      </c>
      <c r="D25" s="49">
        <f t="shared" si="3"/>
        <v>996</v>
      </c>
      <c r="E25" s="53">
        <f t="shared" si="1"/>
        <v>0</v>
      </c>
      <c r="F25" s="121"/>
      <c r="G25" s="13"/>
      <c r="H25" s="49"/>
      <c r="I25" s="49"/>
      <c r="J25" s="49"/>
      <c r="K25" s="49"/>
    </row>
    <row r="26" spans="1:11" ht="15" customHeight="1">
      <c r="A26" s="58" t="s">
        <v>120</v>
      </c>
      <c r="B26" s="59">
        <v>1154</v>
      </c>
      <c r="C26" s="59">
        <f t="shared" si="4"/>
        <v>1154</v>
      </c>
      <c r="D26" s="49">
        <v>1248</v>
      </c>
      <c r="E26" s="53">
        <f t="shared" si="1"/>
        <v>94</v>
      </c>
      <c r="F26" s="121"/>
      <c r="G26" s="13"/>
      <c r="H26" s="49"/>
      <c r="I26" s="49"/>
      <c r="J26" s="49"/>
      <c r="K26" s="49"/>
    </row>
    <row r="27" spans="1:11" ht="15" customHeight="1">
      <c r="A27" s="54" t="s">
        <v>121</v>
      </c>
      <c r="B27" s="59">
        <v>853</v>
      </c>
      <c r="C27" s="59">
        <f t="shared" si="4"/>
        <v>853</v>
      </c>
      <c r="D27" s="49">
        <f t="shared" si="3"/>
        <v>853</v>
      </c>
      <c r="E27" s="53">
        <f t="shared" si="1"/>
        <v>0</v>
      </c>
      <c r="F27" s="121"/>
      <c r="G27" s="13"/>
      <c r="H27" s="49"/>
      <c r="I27" s="49"/>
      <c r="J27" s="49"/>
      <c r="K27" s="49"/>
    </row>
    <row r="28" spans="1:11" ht="15" customHeight="1">
      <c r="A28" s="3" t="s">
        <v>122</v>
      </c>
      <c r="B28" s="59">
        <f>SUM(B29:B31)</f>
        <v>701</v>
      </c>
      <c r="C28" s="59">
        <f>SUM(C29:C31)</f>
        <v>906</v>
      </c>
      <c r="D28" s="59">
        <f>SUM(D29:D31)</f>
        <v>500</v>
      </c>
      <c r="E28" s="53">
        <f t="shared" si="1"/>
        <v>-406</v>
      </c>
      <c r="F28" s="121"/>
      <c r="G28" s="13"/>
      <c r="H28" s="49"/>
      <c r="I28" s="49"/>
      <c r="J28" s="49"/>
      <c r="K28" s="49"/>
    </row>
    <row r="29" spans="1:11" ht="15" customHeight="1">
      <c r="A29" s="57" t="s">
        <v>123</v>
      </c>
      <c r="B29" s="59"/>
      <c r="C29" s="59"/>
      <c r="D29" s="49"/>
      <c r="E29" s="53">
        <f t="shared" si="1"/>
        <v>0</v>
      </c>
      <c r="F29" s="121"/>
      <c r="G29" s="13"/>
      <c r="H29" s="49"/>
      <c r="I29" s="49"/>
      <c r="J29" s="49"/>
      <c r="K29" s="49"/>
    </row>
    <row r="30" spans="1:11" ht="15" customHeight="1">
      <c r="A30" s="57" t="s">
        <v>124</v>
      </c>
      <c r="B30" s="59"/>
      <c r="C30" s="59"/>
      <c r="D30" s="49"/>
      <c r="E30" s="53">
        <f t="shared" si="1"/>
        <v>0</v>
      </c>
      <c r="F30" s="121"/>
      <c r="G30" s="13"/>
      <c r="H30" s="49"/>
      <c r="I30" s="49"/>
      <c r="J30" s="49"/>
      <c r="K30" s="49"/>
    </row>
    <row r="31" spans="1:11" ht="15" customHeight="1">
      <c r="A31" s="13" t="s">
        <v>161</v>
      </c>
      <c r="B31" s="59">
        <v>701</v>
      </c>
      <c r="C31" s="59">
        <v>906</v>
      </c>
      <c r="D31" s="49">
        <v>500</v>
      </c>
      <c r="E31" s="53">
        <f t="shared" si="1"/>
        <v>-406</v>
      </c>
      <c r="F31" s="121"/>
      <c r="G31" s="13"/>
      <c r="H31" s="49"/>
      <c r="I31" s="49"/>
      <c r="J31" s="49"/>
      <c r="K31" s="49"/>
    </row>
    <row r="32" spans="1:11" ht="15" customHeight="1">
      <c r="A32" s="3" t="s">
        <v>125</v>
      </c>
      <c r="B32" s="59"/>
      <c r="C32" s="59">
        <v>1602</v>
      </c>
      <c r="D32" s="49"/>
      <c r="E32" s="53">
        <f t="shared" si="1"/>
        <v>-1602</v>
      </c>
      <c r="F32" s="121"/>
      <c r="G32" s="13"/>
      <c r="H32" s="49"/>
      <c r="I32" s="49"/>
      <c r="J32" s="49"/>
      <c r="K32" s="49"/>
    </row>
    <row r="33" spans="1:11" ht="15" customHeight="1">
      <c r="A33" s="3" t="s">
        <v>126</v>
      </c>
      <c r="B33" s="59">
        <f>SUM(B34:B40)</f>
        <v>2437</v>
      </c>
      <c r="C33" s="59">
        <f>SUM(C34:C40)</f>
        <v>1787</v>
      </c>
      <c r="D33" s="59">
        <f>SUM(D34:D40)</f>
        <v>2164</v>
      </c>
      <c r="E33" s="53">
        <f t="shared" si="1"/>
        <v>377</v>
      </c>
      <c r="F33" s="121"/>
      <c r="G33" s="13"/>
      <c r="H33" s="49"/>
      <c r="I33" s="49"/>
      <c r="J33" s="49"/>
      <c r="K33" s="49"/>
    </row>
    <row r="34" spans="1:11" ht="15" customHeight="1">
      <c r="A34" s="60" t="s">
        <v>127</v>
      </c>
      <c r="B34" s="59">
        <v>20</v>
      </c>
      <c r="C34" s="59">
        <f>SUM(B34)</f>
        <v>20</v>
      </c>
      <c r="D34" s="49">
        <f>SUM(B34)</f>
        <v>20</v>
      </c>
      <c r="E34" s="53">
        <f t="shared" si="1"/>
        <v>0</v>
      </c>
      <c r="F34" s="121"/>
      <c r="G34" s="13"/>
      <c r="H34" s="49"/>
      <c r="I34" s="49"/>
      <c r="J34" s="49"/>
      <c r="K34" s="49"/>
    </row>
    <row r="35" spans="1:11" ht="15" customHeight="1">
      <c r="A35" s="61" t="s">
        <v>128</v>
      </c>
      <c r="B35" s="59">
        <v>650</v>
      </c>
      <c r="C35" s="59"/>
      <c r="D35" s="49"/>
      <c r="E35" s="53">
        <f t="shared" si="1"/>
        <v>0</v>
      </c>
      <c r="F35" s="121"/>
      <c r="G35" s="13"/>
      <c r="H35" s="49"/>
      <c r="I35" s="49"/>
      <c r="J35" s="49"/>
      <c r="K35" s="49"/>
    </row>
    <row r="36" spans="1:11" ht="15" customHeight="1">
      <c r="A36" s="62" t="s">
        <v>129</v>
      </c>
      <c r="B36" s="59">
        <v>1767</v>
      </c>
      <c r="C36" s="59">
        <f>SUM(B36)</f>
        <v>1767</v>
      </c>
      <c r="D36" s="49">
        <f>SUM(B36)</f>
        <v>1767</v>
      </c>
      <c r="E36" s="53">
        <f t="shared" si="1"/>
        <v>0</v>
      </c>
      <c r="F36" s="121"/>
      <c r="G36" s="54"/>
      <c r="H36" s="49"/>
      <c r="I36" s="49"/>
      <c r="J36" s="49"/>
      <c r="K36" s="49"/>
    </row>
    <row r="37" spans="1:11" ht="15" customHeight="1">
      <c r="A37" s="60" t="s">
        <v>130</v>
      </c>
      <c r="B37" s="63"/>
      <c r="C37" s="59"/>
      <c r="D37" s="49">
        <v>13</v>
      </c>
      <c r="E37" s="53">
        <f t="shared" si="1"/>
        <v>13</v>
      </c>
      <c r="F37" s="121"/>
      <c r="G37" s="64"/>
      <c r="H37" s="53"/>
      <c r="I37" s="53"/>
      <c r="J37" s="53"/>
      <c r="K37" s="49"/>
    </row>
    <row r="38" spans="1:11" ht="15" customHeight="1">
      <c r="A38" s="60" t="s">
        <v>131</v>
      </c>
      <c r="B38" s="63"/>
      <c r="C38" s="59"/>
      <c r="D38" s="49">
        <v>313</v>
      </c>
      <c r="E38" s="53">
        <f>SUM(D38-C38)</f>
        <v>313</v>
      </c>
      <c r="F38" s="121"/>
      <c r="G38" s="64"/>
      <c r="H38" s="53"/>
      <c r="I38" s="53"/>
      <c r="J38" s="53"/>
      <c r="K38" s="49"/>
    </row>
    <row r="39" spans="1:11" ht="15" customHeight="1">
      <c r="A39" s="60" t="s">
        <v>132</v>
      </c>
      <c r="B39" s="65"/>
      <c r="C39" s="59">
        <f>SUM(B39)</f>
        <v>0</v>
      </c>
      <c r="D39" s="49">
        <v>12</v>
      </c>
      <c r="E39" s="53">
        <f t="shared" si="1"/>
        <v>12</v>
      </c>
      <c r="F39" s="121"/>
      <c r="G39" s="66"/>
      <c r="H39" s="53"/>
      <c r="I39" s="53"/>
      <c r="J39" s="53"/>
      <c r="K39" s="49"/>
    </row>
    <row r="40" spans="1:11" ht="15" customHeight="1">
      <c r="A40" s="61" t="s">
        <v>133</v>
      </c>
      <c r="B40" s="59"/>
      <c r="C40" s="59"/>
      <c r="D40" s="49">
        <v>39</v>
      </c>
      <c r="E40" s="53">
        <f t="shared" si="1"/>
        <v>39</v>
      </c>
      <c r="F40" s="121"/>
      <c r="G40" s="64"/>
      <c r="H40" s="53"/>
      <c r="I40" s="53"/>
      <c r="J40" s="53"/>
      <c r="K40" s="49"/>
    </row>
    <row r="41" spans="1:11" s="9" customFormat="1" ht="15" customHeight="1">
      <c r="A41" s="50" t="s">
        <v>134</v>
      </c>
      <c r="B41" s="52">
        <v>50</v>
      </c>
      <c r="C41" s="67">
        <v>783</v>
      </c>
      <c r="D41" s="52">
        <v>6229</v>
      </c>
      <c r="E41" s="51">
        <f t="shared" si="1"/>
        <v>5446</v>
      </c>
      <c r="F41" s="121"/>
      <c r="G41" s="50" t="s">
        <v>135</v>
      </c>
      <c r="H41" s="52"/>
      <c r="I41" s="52">
        <f>SUM(I45,I42)</f>
        <v>6229</v>
      </c>
      <c r="J41" s="52">
        <f>SUM(J45,J42)</f>
        <v>0</v>
      </c>
      <c r="K41" s="52">
        <f>SUM(J41-I41)</f>
        <v>-6229</v>
      </c>
    </row>
    <row r="42" spans="1:11" s="9" customFormat="1" ht="15" customHeight="1">
      <c r="A42" s="50" t="s">
        <v>136</v>
      </c>
      <c r="B42" s="52"/>
      <c r="C42" s="67"/>
      <c r="D42" s="52"/>
      <c r="E42" s="51"/>
      <c r="F42" s="121"/>
      <c r="G42" s="68" t="s">
        <v>137</v>
      </c>
      <c r="H42" s="52"/>
      <c r="I42" s="49">
        <f>SUM(I43:I44)</f>
        <v>6179</v>
      </c>
      <c r="J42" s="52"/>
      <c r="K42" s="49">
        <f>SUM(J42-I42)</f>
        <v>-6179</v>
      </c>
    </row>
    <row r="43" spans="1:11" s="9" customFormat="1" ht="15" customHeight="1">
      <c r="A43" s="58" t="s">
        <v>138</v>
      </c>
      <c r="B43" s="52"/>
      <c r="C43" s="67"/>
      <c r="D43" s="52"/>
      <c r="E43" s="51"/>
      <c r="F43" s="121"/>
      <c r="G43" s="68" t="s">
        <v>139</v>
      </c>
      <c r="H43" s="52"/>
      <c r="I43" s="49">
        <v>2799</v>
      </c>
      <c r="J43" s="52"/>
      <c r="K43" s="49">
        <f>SUM(J43-I43)</f>
        <v>-2799</v>
      </c>
    </row>
    <row r="44" spans="1:11" s="9" customFormat="1" ht="15" customHeight="1">
      <c r="A44" s="58" t="s">
        <v>140</v>
      </c>
      <c r="B44" s="52"/>
      <c r="C44" s="67"/>
      <c r="D44" s="52"/>
      <c r="E44" s="51"/>
      <c r="F44" s="121"/>
      <c r="G44" s="69" t="s">
        <v>141</v>
      </c>
      <c r="H44" s="52"/>
      <c r="I44" s="49">
        <v>3380</v>
      </c>
      <c r="J44" s="52"/>
      <c r="K44" s="49">
        <f>SUM(J44-I44)</f>
        <v>-3380</v>
      </c>
    </row>
    <row r="45" spans="1:11" s="9" customFormat="1" ht="15" customHeight="1">
      <c r="A45" s="58"/>
      <c r="B45" s="52"/>
      <c r="C45" s="67"/>
      <c r="D45" s="52"/>
      <c r="E45" s="51"/>
      <c r="F45" s="121"/>
      <c r="G45" s="68" t="s">
        <v>142</v>
      </c>
      <c r="H45" s="52"/>
      <c r="I45" s="49">
        <f>SUM(I41-I42)</f>
        <v>50</v>
      </c>
      <c r="J45" s="52"/>
      <c r="K45" s="49">
        <f>SUM(J45-I45)</f>
        <v>-50</v>
      </c>
    </row>
    <row r="46" spans="1:11" s="9" customFormat="1" ht="15" customHeight="1">
      <c r="A46" s="47" t="s">
        <v>143</v>
      </c>
      <c r="B46" s="52">
        <f>SUM(B6,B11,B41:B41)</f>
        <v>55532</v>
      </c>
      <c r="C46" s="52">
        <f>SUM(C6,C11,C41:C41)</f>
        <v>87699</v>
      </c>
      <c r="D46" s="52">
        <f>SUM(D6,D11,D41:D41)</f>
        <v>67692</v>
      </c>
      <c r="E46" s="51">
        <f t="shared" si="1"/>
        <v>-20007</v>
      </c>
      <c r="F46" s="121"/>
      <c r="G46" s="47" t="s">
        <v>144</v>
      </c>
      <c r="H46" s="52">
        <f>SUM(H6,H7,H8,H41)</f>
        <v>55532</v>
      </c>
      <c r="I46" s="52">
        <f>SUM(I6,I7,I8,I41)</f>
        <v>87699</v>
      </c>
      <c r="J46" s="52">
        <f>SUM(J6,J7,J8,J41)</f>
        <v>67692</v>
      </c>
      <c r="K46" s="52">
        <f>SUM(K6,K7,K8,K41)</f>
        <v>-20007</v>
      </c>
    </row>
    <row r="47" spans="1:11" s="9" customFormat="1" ht="15" customHeight="1">
      <c r="A47" s="47" t="s">
        <v>145</v>
      </c>
      <c r="B47" s="52"/>
      <c r="C47" s="52"/>
      <c r="D47" s="52"/>
      <c r="E47" s="51"/>
      <c r="F47" s="70"/>
      <c r="G47" s="47" t="s">
        <v>145</v>
      </c>
      <c r="H47" s="52"/>
      <c r="I47" s="52"/>
      <c r="J47" s="52"/>
      <c r="K47" s="52"/>
    </row>
    <row r="48" spans="1:11" s="9" customFormat="1" ht="15" customHeight="1">
      <c r="A48" s="50" t="s">
        <v>146</v>
      </c>
      <c r="B48" s="52">
        <f>SUM(B49:B50)</f>
        <v>5565</v>
      </c>
      <c r="C48" s="52">
        <f>SUM(C49:C50)</f>
        <v>11358</v>
      </c>
      <c r="D48" s="52">
        <f>SUM(D49:D50)</f>
        <v>13630</v>
      </c>
      <c r="E48" s="51">
        <f>SUM(D48-C48)</f>
        <v>2272</v>
      </c>
      <c r="F48" s="70"/>
      <c r="G48" s="50" t="s">
        <v>147</v>
      </c>
      <c r="H48" s="52">
        <f>SUM(H49:H50)</f>
        <v>5565</v>
      </c>
      <c r="I48" s="52">
        <f>SUM(I49:I50)</f>
        <v>12073</v>
      </c>
      <c r="J48" s="52">
        <f>SUM(J49:J50)</f>
        <v>14572</v>
      </c>
      <c r="K48" s="52">
        <f>SUM(J48-I48)</f>
        <v>2499</v>
      </c>
    </row>
    <row r="49" spans="1:11" s="9" customFormat="1" ht="15" customHeight="1">
      <c r="A49" s="3" t="s">
        <v>148</v>
      </c>
      <c r="B49" s="49">
        <v>145</v>
      </c>
      <c r="C49" s="49">
        <v>649</v>
      </c>
      <c r="D49" s="49">
        <v>150</v>
      </c>
      <c r="E49" s="53">
        <f>SUM(D49-C49)</f>
        <v>-499</v>
      </c>
      <c r="F49" s="70"/>
      <c r="G49" s="54" t="s">
        <v>149</v>
      </c>
      <c r="H49" s="49">
        <v>5565</v>
      </c>
      <c r="I49" s="49">
        <v>7791</v>
      </c>
      <c r="J49" s="49">
        <v>14572</v>
      </c>
      <c r="K49" s="49">
        <f>SUM(J49-I49)</f>
        <v>6781</v>
      </c>
    </row>
    <row r="50" spans="1:11" s="9" customFormat="1" ht="15" customHeight="1">
      <c r="A50" s="54" t="s">
        <v>94</v>
      </c>
      <c r="B50" s="49">
        <v>5420</v>
      </c>
      <c r="C50" s="49">
        <v>10709</v>
      </c>
      <c r="D50" s="49">
        <v>13480</v>
      </c>
      <c r="E50" s="53">
        <f>SUM(D50-C50)</f>
        <v>2771</v>
      </c>
      <c r="F50" s="70"/>
      <c r="G50" s="54" t="s">
        <v>150</v>
      </c>
      <c r="H50" s="52"/>
      <c r="I50" s="49">
        <v>4282</v>
      </c>
      <c r="J50" s="52"/>
      <c r="K50" s="49">
        <f>SUM(J50-I50)</f>
        <v>-4282</v>
      </c>
    </row>
    <row r="51" spans="1:11" s="9" customFormat="1" ht="15" customHeight="1">
      <c r="A51" s="50" t="s">
        <v>151</v>
      </c>
      <c r="B51" s="52"/>
      <c r="C51" s="52">
        <v>1657</v>
      </c>
      <c r="D51" s="52"/>
      <c r="E51" s="51">
        <f>SUM(D51-C51)</f>
        <v>-1657</v>
      </c>
      <c r="F51" s="70"/>
      <c r="G51" s="46"/>
      <c r="H51" s="52"/>
      <c r="I51" s="52"/>
      <c r="J51" s="52"/>
      <c r="K51" s="52"/>
    </row>
    <row r="52" spans="1:11" s="9" customFormat="1" ht="15" customHeight="1">
      <c r="A52" s="50" t="s">
        <v>134</v>
      </c>
      <c r="B52" s="52"/>
      <c r="C52" s="52"/>
      <c r="D52" s="52">
        <v>942</v>
      </c>
      <c r="E52" s="51">
        <f>SUM(D52-C52)</f>
        <v>942</v>
      </c>
      <c r="F52" s="70"/>
      <c r="G52" s="71" t="s">
        <v>152</v>
      </c>
      <c r="H52" s="52"/>
      <c r="I52" s="52">
        <v>942</v>
      </c>
      <c r="J52" s="52"/>
      <c r="K52" s="52">
        <f>SUM(J52-I52)</f>
        <v>-942</v>
      </c>
    </row>
    <row r="53" spans="1:11" s="9" customFormat="1" ht="15" customHeight="1">
      <c r="A53" s="50" t="s">
        <v>136</v>
      </c>
      <c r="B53" s="52"/>
      <c r="C53" s="52"/>
      <c r="D53" s="52"/>
      <c r="E53" s="51"/>
      <c r="F53" s="70"/>
      <c r="G53" s="46"/>
      <c r="H53" s="52"/>
      <c r="I53" s="52"/>
      <c r="J53" s="52"/>
      <c r="K53" s="52"/>
    </row>
    <row r="54" spans="1:11" ht="15" customHeight="1">
      <c r="A54" s="47" t="s">
        <v>153</v>
      </c>
      <c r="B54" s="52">
        <f>SUM(B48,B51,B52,B53)</f>
        <v>5565</v>
      </c>
      <c r="C54" s="67">
        <f>SUM(C48,C51,C52,C53)</f>
        <v>13015</v>
      </c>
      <c r="D54" s="52">
        <f>SUM(D48,D51,D52,D53)</f>
        <v>14572</v>
      </c>
      <c r="E54" s="51">
        <f>SUM(E48,E51,E52,E53)</f>
        <v>1557</v>
      </c>
      <c r="F54" s="70"/>
      <c r="G54" s="47" t="s">
        <v>154</v>
      </c>
      <c r="H54" s="52">
        <f>SUM(H48,H52)</f>
        <v>5565</v>
      </c>
      <c r="I54" s="52">
        <f>SUM(I48,I52)</f>
        <v>13015</v>
      </c>
      <c r="J54" s="52">
        <f>SUM(J48,J52)</f>
        <v>14572</v>
      </c>
      <c r="K54" s="52">
        <f>SUM(J54-I54)</f>
        <v>1557</v>
      </c>
    </row>
    <row r="55" spans="1:11" ht="15" customHeight="1">
      <c r="A55" s="47" t="s">
        <v>155</v>
      </c>
      <c r="B55" s="52">
        <f>SUM(B46,B54)</f>
        <v>61097</v>
      </c>
      <c r="C55" s="67">
        <f>SUM(C46,C54)</f>
        <v>100714</v>
      </c>
      <c r="D55" s="52">
        <f>SUM(D46,D54)</f>
        <v>82264</v>
      </c>
      <c r="E55" s="51">
        <f>SUM(E46,E54)</f>
        <v>-18450</v>
      </c>
      <c r="F55" s="70"/>
      <c r="G55" s="47" t="s">
        <v>156</v>
      </c>
      <c r="H55" s="52">
        <f>SUM(H46,H54)</f>
        <v>61097</v>
      </c>
      <c r="I55" s="52">
        <f>SUM(I46,I54)</f>
        <v>100714</v>
      </c>
      <c r="J55" s="52">
        <f>SUM(J46,J54)</f>
        <v>82264</v>
      </c>
      <c r="K55" s="52">
        <f>SUM(K46,K54)</f>
        <v>-18450</v>
      </c>
    </row>
    <row r="56" spans="8:10" ht="21.75" customHeight="1">
      <c r="H56" s="11"/>
      <c r="I56" s="11"/>
      <c r="J56" s="11"/>
    </row>
    <row r="57" spans="8:10" ht="21.75" customHeight="1">
      <c r="H57" s="11"/>
      <c r="I57" s="11"/>
      <c r="J57" s="11"/>
    </row>
    <row r="58" spans="8:10" ht="21.75" customHeight="1">
      <c r="H58" s="11"/>
      <c r="I58" s="11"/>
      <c r="J58" s="11"/>
    </row>
    <row r="59" spans="8:10" ht="21.75" customHeight="1">
      <c r="H59" s="11"/>
      <c r="I59" s="11"/>
      <c r="J59" s="11"/>
    </row>
    <row r="60" spans="8:10" ht="21.75" customHeight="1">
      <c r="H60" s="11"/>
      <c r="I60" s="11"/>
      <c r="J60" s="11"/>
    </row>
    <row r="61" spans="8:10" ht="21.75" customHeight="1">
      <c r="H61" s="11"/>
      <c r="I61" s="11"/>
      <c r="J61" s="11"/>
    </row>
    <row r="62" spans="8:10" ht="21.75" customHeight="1">
      <c r="H62" s="11"/>
      <c r="I62" s="11"/>
      <c r="J62" s="11"/>
    </row>
    <row r="63" spans="8:10" ht="21.75" customHeight="1">
      <c r="H63" s="11"/>
      <c r="I63" s="11"/>
      <c r="J63" s="11"/>
    </row>
    <row r="64" spans="8:10" ht="21.75" customHeight="1">
      <c r="H64" s="11"/>
      <c r="I64" s="11"/>
      <c r="J64" s="11"/>
    </row>
    <row r="65" spans="8:10" ht="21.75" customHeight="1">
      <c r="H65" s="11"/>
      <c r="I65" s="11"/>
      <c r="J65" s="11"/>
    </row>
    <row r="66" spans="8:10" ht="21.75" customHeight="1">
      <c r="H66" s="11"/>
      <c r="I66" s="11"/>
      <c r="J66" s="11"/>
    </row>
    <row r="67" spans="8:10" ht="21.75" customHeight="1">
      <c r="H67" s="11"/>
      <c r="I67" s="11"/>
      <c r="J67" s="11"/>
    </row>
    <row r="68" spans="8:10" ht="21.75" customHeight="1">
      <c r="H68" s="11"/>
      <c r="I68" s="11"/>
      <c r="J68" s="11"/>
    </row>
  </sheetData>
  <mergeCells count="5">
    <mergeCell ref="A1:K1"/>
    <mergeCell ref="J2:K2"/>
    <mergeCell ref="A3:E3"/>
    <mergeCell ref="F3:F46"/>
    <mergeCell ref="G3:K3"/>
  </mergeCells>
  <printOptions/>
  <pageMargins left="0.5511811023622047" right="0.5511811023622047" top="0.35433070866141736" bottom="0.2362204724409449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9" sqref="A9"/>
    </sheetView>
  </sheetViews>
  <sheetFormatPr defaultColWidth="9.00390625" defaultRowHeight="14.25"/>
  <cols>
    <col min="1" max="1" width="60.125" style="72" customWidth="1"/>
    <col min="2" max="2" width="18.25390625" style="72" customWidth="1"/>
    <col min="3" max="3" width="18.875" style="72" customWidth="1"/>
    <col min="4" max="4" width="14.625" style="72" customWidth="1"/>
    <col min="5" max="5" width="25.875" style="110" customWidth="1"/>
    <col min="6" max="16384" width="9.00390625" style="72" customWidth="1"/>
  </cols>
  <sheetData>
    <row r="1" spans="1:5" ht="44.25" customHeight="1">
      <c r="A1" s="123" t="s">
        <v>163</v>
      </c>
      <c r="B1" s="123"/>
      <c r="C1" s="123"/>
      <c r="D1" s="123"/>
      <c r="E1" s="123"/>
    </row>
    <row r="2" spans="1:5" ht="18" customHeight="1">
      <c r="A2" s="72" t="s">
        <v>164</v>
      </c>
      <c r="C2" s="73"/>
      <c r="D2" s="73"/>
      <c r="E2" s="73" t="s">
        <v>165</v>
      </c>
    </row>
    <row r="3" spans="1:5" ht="35.25" customHeight="1">
      <c r="A3" s="74" t="s">
        <v>166</v>
      </c>
      <c r="B3" s="75" t="s">
        <v>167</v>
      </c>
      <c r="C3" s="75" t="s">
        <v>168</v>
      </c>
      <c r="D3" s="76" t="s">
        <v>169</v>
      </c>
      <c r="E3" s="77" t="s">
        <v>170</v>
      </c>
    </row>
    <row r="4" spans="1:5" ht="24" customHeight="1">
      <c r="A4" s="78" t="s">
        <v>171</v>
      </c>
      <c r="B4" s="79">
        <f>SUM(B5:B8)</f>
        <v>911</v>
      </c>
      <c r="C4" s="80">
        <f>SUM(C5:C8)</f>
        <v>2263.3199999999997</v>
      </c>
      <c r="D4" s="81">
        <f aca="true" t="shared" si="0" ref="D4:D17">SUM(C4-B4)/B4*100</f>
        <v>148.443468715697</v>
      </c>
      <c r="E4" s="82"/>
    </row>
    <row r="5" spans="1:5" ht="24" customHeight="1">
      <c r="A5" s="83" t="s">
        <v>172</v>
      </c>
      <c r="B5" s="84">
        <v>500</v>
      </c>
      <c r="C5" s="84">
        <v>920</v>
      </c>
      <c r="D5" s="85">
        <f t="shared" si="0"/>
        <v>84</v>
      </c>
      <c r="E5" s="82"/>
    </row>
    <row r="6" spans="1:5" ht="24" customHeight="1">
      <c r="A6" s="83" t="s">
        <v>173</v>
      </c>
      <c r="B6" s="84">
        <v>45</v>
      </c>
      <c r="C6" s="84">
        <v>355.82</v>
      </c>
      <c r="D6" s="86">
        <f t="shared" si="0"/>
        <v>690.7111111111111</v>
      </c>
      <c r="E6" s="82"/>
    </row>
    <row r="7" spans="1:5" ht="24" customHeight="1">
      <c r="A7" s="83" t="s">
        <v>174</v>
      </c>
      <c r="B7" s="84">
        <v>284</v>
      </c>
      <c r="C7" s="84">
        <v>395.5</v>
      </c>
      <c r="D7" s="86">
        <f t="shared" si="0"/>
        <v>39.26056338028169</v>
      </c>
      <c r="E7" s="82"/>
    </row>
    <row r="8" spans="1:5" ht="24" customHeight="1">
      <c r="A8" s="83" t="s">
        <v>175</v>
      </c>
      <c r="B8" s="84">
        <v>82</v>
      </c>
      <c r="C8" s="84">
        <v>592</v>
      </c>
      <c r="D8" s="85">
        <f t="shared" si="0"/>
        <v>621.9512195121952</v>
      </c>
      <c r="E8" s="82"/>
    </row>
    <row r="9" spans="1:5" ht="24" customHeight="1">
      <c r="A9" s="78" t="s">
        <v>176</v>
      </c>
      <c r="B9" s="79">
        <v>221</v>
      </c>
      <c r="C9" s="79">
        <v>591</v>
      </c>
      <c r="D9" s="87">
        <f t="shared" si="0"/>
        <v>167.420814479638</v>
      </c>
      <c r="E9" s="82"/>
    </row>
    <row r="10" spans="1:5" ht="24" customHeight="1">
      <c r="A10" s="78" t="s">
        <v>177</v>
      </c>
      <c r="B10" s="79">
        <v>361</v>
      </c>
      <c r="C10" s="79">
        <v>284</v>
      </c>
      <c r="D10" s="87">
        <f t="shared" si="0"/>
        <v>-21.329639889196674</v>
      </c>
      <c r="E10" s="88" t="s">
        <v>178</v>
      </c>
    </row>
    <row r="11" spans="1:5" ht="24" customHeight="1">
      <c r="A11" s="89" t="s">
        <v>179</v>
      </c>
      <c r="B11" s="79">
        <v>90.8</v>
      </c>
      <c r="C11" s="79">
        <v>93</v>
      </c>
      <c r="D11" s="87">
        <f t="shared" si="0"/>
        <v>2.4229074889867874</v>
      </c>
      <c r="E11" s="90"/>
    </row>
    <row r="12" spans="1:5" ht="24" customHeight="1">
      <c r="A12" s="78" t="s">
        <v>180</v>
      </c>
      <c r="B12" s="91">
        <v>523.4</v>
      </c>
      <c r="C12" s="92">
        <v>713.68</v>
      </c>
      <c r="D12" s="87">
        <f t="shared" si="0"/>
        <v>36.35460450897974</v>
      </c>
      <c r="E12" s="90"/>
    </row>
    <row r="13" spans="1:5" ht="45" customHeight="1">
      <c r="A13" s="78" t="s">
        <v>181</v>
      </c>
      <c r="B13" s="93">
        <v>991.96</v>
      </c>
      <c r="C13" s="93">
        <v>1536.84</v>
      </c>
      <c r="D13" s="87">
        <f t="shared" si="0"/>
        <v>54.92963425944593</v>
      </c>
      <c r="E13" s="94" t="s">
        <v>182</v>
      </c>
    </row>
    <row r="14" spans="1:5" ht="24" customHeight="1">
      <c r="A14" s="83" t="s">
        <v>183</v>
      </c>
      <c r="B14" s="95">
        <v>187.1</v>
      </c>
      <c r="C14" s="95">
        <v>504.3</v>
      </c>
      <c r="D14" s="86">
        <f t="shared" si="0"/>
        <v>169.53500801710317</v>
      </c>
      <c r="E14" s="96"/>
    </row>
    <row r="15" spans="1:5" ht="24" customHeight="1">
      <c r="A15" s="78" t="s">
        <v>184</v>
      </c>
      <c r="B15" s="97">
        <v>4230</v>
      </c>
      <c r="C15" s="98">
        <v>3710</v>
      </c>
      <c r="D15" s="87">
        <f t="shared" si="0"/>
        <v>-12.293144208037825</v>
      </c>
      <c r="E15" s="90"/>
    </row>
    <row r="16" spans="1:5" ht="24" customHeight="1">
      <c r="A16" s="78" t="s">
        <v>185</v>
      </c>
      <c r="B16" s="92">
        <v>4519.366000000001</v>
      </c>
      <c r="C16" s="92">
        <v>7879.44</v>
      </c>
      <c r="D16" s="87">
        <f t="shared" si="0"/>
        <v>74.34834886132255</v>
      </c>
      <c r="E16" s="90"/>
    </row>
    <row r="17" spans="1:5" ht="24" customHeight="1">
      <c r="A17" s="78" t="s">
        <v>186</v>
      </c>
      <c r="B17" s="99">
        <v>5368.5</v>
      </c>
      <c r="C17" s="100">
        <v>7303.26</v>
      </c>
      <c r="D17" s="87">
        <f t="shared" si="0"/>
        <v>36.039117071807766</v>
      </c>
      <c r="E17" s="101"/>
    </row>
    <row r="18" spans="1:5" ht="24" customHeight="1">
      <c r="A18" s="102" t="s">
        <v>187</v>
      </c>
      <c r="B18" s="103">
        <f>SUM(B4,B9:B13,B15:B17)</f>
        <v>17217.026</v>
      </c>
      <c r="C18" s="103">
        <f>SUM(C4,C9:C13,C15:C17)</f>
        <v>24374.54</v>
      </c>
      <c r="D18" s="103"/>
      <c r="E18" s="104"/>
    </row>
    <row r="19" spans="3:5" ht="24.75" customHeight="1">
      <c r="C19" s="105"/>
      <c r="D19" s="105"/>
      <c r="E19" s="106"/>
    </row>
    <row r="20" spans="3:5" ht="24.75" customHeight="1">
      <c r="C20" s="105"/>
      <c r="D20" s="105"/>
      <c r="E20" s="106"/>
    </row>
    <row r="21" spans="3:5" ht="24.75" customHeight="1">
      <c r="C21" s="105"/>
      <c r="D21" s="105"/>
      <c r="E21" s="106"/>
    </row>
    <row r="22" spans="3:5" ht="19.5" customHeight="1">
      <c r="C22" s="107"/>
      <c r="D22" s="107"/>
      <c r="E22" s="108"/>
    </row>
    <row r="23" spans="3:5" ht="20.25" customHeight="1">
      <c r="C23" s="109"/>
      <c r="D23" s="109"/>
      <c r="E23" s="108"/>
    </row>
    <row r="24" spans="3:5" ht="20.25" customHeight="1">
      <c r="C24" s="109"/>
      <c r="D24" s="109"/>
      <c r="E24" s="108"/>
    </row>
  </sheetData>
  <mergeCells count="1">
    <mergeCell ref="A1:E1"/>
  </mergeCells>
  <printOptions horizontalCentered="1"/>
  <pageMargins left="0.7480314960629921" right="0.5905511811023623" top="0.7874015748031497" bottom="0.7874015748031497" header="0.35433070866141736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云南.楚雄.州财政局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陈绍能</dc:creator>
  <cp:keywords/>
  <dc:description/>
  <cp:lastModifiedBy>nobody</cp:lastModifiedBy>
  <cp:lastPrinted>2009-03-04T00:06:40Z</cp:lastPrinted>
  <dcterms:created xsi:type="dcterms:W3CDTF">2007-12-06T03:06:41Z</dcterms:created>
  <dcterms:modified xsi:type="dcterms:W3CDTF">2010-01-15T03:22:35Z</dcterms:modified>
  <cp:category/>
  <cp:version/>
  <cp:contentType/>
  <cp:contentStatus/>
</cp:coreProperties>
</file>